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2780" activeTab="0"/>
  </bookViews>
  <sheets>
    <sheet name="2020-2022" sheetId="1" r:id="rId1"/>
  </sheets>
  <definedNames>
    <definedName name="_xlnm.Print_Titles" localSheetId="0">'2020-2022'!$9:$10</definedName>
  </definedNames>
  <calcPr fullCalcOnLoad="1"/>
</workbook>
</file>

<file path=xl/sharedStrings.xml><?xml version="1.0" encoding="utf-8"?>
<sst xmlns="http://schemas.openxmlformats.org/spreadsheetml/2006/main" count="156" uniqueCount="152">
  <si>
    <t>0800</t>
  </si>
  <si>
    <t>Культура</t>
  </si>
  <si>
    <t>0801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</si>
  <si>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</si>
  <si>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</si>
  <si>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</si>
  <si>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</si>
  <si>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</si>
  <si>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</si>
  <si>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</si>
  <si>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</si>
  <si>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</si>
  <si>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</si>
  <si>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</si>
  <si>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</si>
  <si>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</si>
  <si>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</si>
  <si>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</si>
  <si>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Национальная экономика</t>
  </si>
  <si>
    <t>0400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</si>
  <si>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</si>
  <si>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</si>
  <si>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</si>
  <si>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</si>
  <si>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</si>
  <si>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</si>
  <si>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</si>
  <si>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</si>
  <si>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</si>
  <si>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</si>
  <si>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</si>
  <si>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</si>
  <si>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</si>
  <si>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</si>
  <si>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</si>
  <si>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</t>
  </si>
  <si>
    <t>0103</t>
  </si>
  <si>
    <t>15</t>
  </si>
  <si>
    <t>16</t>
  </si>
  <si>
    <t>17</t>
  </si>
  <si>
    <t>18</t>
  </si>
  <si>
    <t>20</t>
  </si>
  <si>
    <t>21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</si>
  <si>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</si>
  <si>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</si>
  <si>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</si>
  <si>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</si>
  <si>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0106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</si>
  <si>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</si>
  <si>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</si>
  <si>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</si>
  <si>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</si>
  <si>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</si>
  <si>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</si>
  <si>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</si>
  <si>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</si>
  <si>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</si>
  <si>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</si>
  <si>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</si>
  <si>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Резервные фонды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</si>
  <si>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</si>
  <si>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</si>
  <si>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</si>
  <si>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</si>
  <si>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</si>
  <si>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</si>
  <si>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</si>
  <si>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</si>
  <si>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</si>
  <si>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</si>
  <si>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</si>
  <si>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</si>
  <si>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</si>
  <si>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</si>
  <si>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</si>
  <si>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</si>
  <si>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</si>
  <si>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</si>
  <si>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</si>
  <si>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Благоустройство</t>
  </si>
  <si>
    <t>О503</t>
  </si>
  <si>
    <t>31</t>
  </si>
  <si>
    <t>0111</t>
  </si>
  <si>
    <t>Культура и кинематография</t>
  </si>
  <si>
    <t>Другие вопросы в области культуры, кинематографии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</si>
  <si>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</si>
  <si>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</si>
  <si>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</si>
  <si>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</si>
  <si>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</si>
  <si>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10</t>
  </si>
  <si>
    <t>11</t>
  </si>
  <si>
    <t>Национальная безопасность и правоохранительная деятельность</t>
  </si>
  <si>
    <t>О300</t>
  </si>
  <si>
    <t>5</t>
  </si>
  <si>
    <t>0804</t>
  </si>
  <si>
    <t>13</t>
  </si>
  <si>
    <t>34</t>
  </si>
  <si>
    <t>8</t>
  </si>
  <si>
    <t>к  решению  Дивногорского городского  Совета  депутатов</t>
  </si>
  <si>
    <t>Другие общегосударственные расходы</t>
  </si>
  <si>
    <t>О113</t>
  </si>
  <si>
    <t>Национальная оборона</t>
  </si>
  <si>
    <t>О200</t>
  </si>
  <si>
    <t>Мобилизационная и вневойсковая подготовка</t>
  </si>
  <si>
    <t>О203</t>
  </si>
  <si>
    <t>Дорожное хозяйство</t>
  </si>
  <si>
    <t>О409</t>
  </si>
  <si>
    <t xml:space="preserve">Физическая культура </t>
  </si>
  <si>
    <t>1101</t>
  </si>
  <si>
    <t>40</t>
  </si>
  <si>
    <t>41</t>
  </si>
  <si>
    <t>Условно утвержденные расходы</t>
  </si>
  <si>
    <t>9999</t>
  </si>
  <si>
    <t>19</t>
  </si>
  <si>
    <t>12</t>
  </si>
  <si>
    <t>32</t>
  </si>
  <si>
    <t>33</t>
  </si>
  <si>
    <t>Жилищное хозяйство</t>
  </si>
  <si>
    <t>0501</t>
  </si>
  <si>
    <t>Дополнительное образование детей</t>
  </si>
  <si>
    <t>0703</t>
  </si>
  <si>
    <t>14</t>
  </si>
  <si>
    <t>Судебная система</t>
  </si>
  <si>
    <t>0105</t>
  </si>
  <si>
    <t>О310</t>
  </si>
  <si>
    <t>Защита населения и территории от чрезвычайных ситуаций природного и техногенного характера, обеспечение пожарной безопасности</t>
  </si>
  <si>
    <t>2024 год</t>
  </si>
  <si>
    <t>Приложение 5</t>
  </si>
  <si>
    <t>42</t>
  </si>
  <si>
    <t>43</t>
  </si>
  <si>
    <t>Здравоохранение</t>
  </si>
  <si>
    <t>Другие вопросы в области здравоохранения</t>
  </si>
  <si>
    <t>0900</t>
  </si>
  <si>
    <t>0909</t>
  </si>
  <si>
    <t>2025 год</t>
  </si>
  <si>
    <t>Другие вопросы в области национальной безопасности и правоохранительной деятельности</t>
  </si>
  <si>
    <t>О314</t>
  </si>
  <si>
    <t>Спорт высших достижений</t>
  </si>
  <si>
    <t>1103</t>
  </si>
  <si>
    <t>44</t>
  </si>
  <si>
    <t>45</t>
  </si>
  <si>
    <t>«О  бюджете  города  Дивногорска  на  2024 год</t>
  </si>
  <si>
    <t>и  плановый  период 2025 - 2026 годов"</t>
  </si>
  <si>
    <t xml:space="preserve">Распределение расходов  бюджета г.Дивногорска  по разделам и 
подразделам классификации расходов бюджетов Российской Федерации 
на 2024 - 2026 годы </t>
  </si>
  <si>
    <t>2026 год</t>
  </si>
  <si>
    <t>46</t>
  </si>
  <si>
    <t>47</t>
  </si>
  <si>
    <t>1300</t>
  </si>
  <si>
    <t>1301</t>
  </si>
  <si>
    <t>Обслуживание государственного (муниципального) внутреннего долга</t>
  </si>
  <si>
    <t>от  20 декабря  2023 г. №   42 - 252 - 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</si>
</sst>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_-* #,##0.0\ _₽_-;\-* #,##0.0\ _₽_-;_-* &quot;-&quot;?\ _₽_-;_-@_-"/>
    <numFmt numFmtId="180" formatCode="#,##0.000"/>
    <numFmt numFmtId="181" formatCode="#,##0.0000"/>
    <numFmt numFmtId="182" formatCode="#,##0.00000"/>
    <numFmt numFmtId="183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vertical="justify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171" fontId="2" fillId="0" borderId="0" xfId="61" applyFont="1" applyAlignment="1">
      <alignment/>
    </xf>
    <xf numFmtId="0" fontId="6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172" fontId="6" fillId="33" borderId="10" xfId="0" applyNumberFormat="1" applyFont="1" applyFill="1" applyBorder="1" applyAlignment="1">
      <alignment wrapText="1"/>
    </xf>
    <xf numFmtId="172" fontId="7" fillId="33" borderId="10" xfId="0" applyNumberFormat="1" applyFont="1" applyFill="1" applyBorder="1" applyAlignment="1">
      <alignment wrapText="1"/>
    </xf>
    <xf numFmtId="172" fontId="6" fillId="33" borderId="11" xfId="0" applyNumberFormat="1" applyFont="1" applyFill="1" applyBorder="1" applyAlignment="1">
      <alignment wrapText="1"/>
    </xf>
    <xf numFmtId="172" fontId="7" fillId="33" borderId="11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177" fontId="9" fillId="0" borderId="10" xfId="61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7" zoomScaleNormal="87" zoomScaleSheetLayoutView="87" zoomScalePageLayoutView="0" workbookViewId="0" topLeftCell="A1">
      <selection activeCell="A4" sqref="A4:F4"/>
    </sheetView>
  </sheetViews>
  <sheetFormatPr defaultColWidth="9.00390625" defaultRowHeight="12.75"/>
  <cols>
    <col min="1" max="1" width="7.375" style="4" customWidth="1"/>
    <col min="2" max="2" width="48.125" style="2" customWidth="1"/>
    <col min="3" max="3" width="10.625" style="1" customWidth="1"/>
    <col min="4" max="4" width="15.125" style="0" customWidth="1"/>
    <col min="5" max="5" width="13.625" style="0" customWidth="1"/>
    <col min="6" max="6" width="13.75390625" style="0" customWidth="1"/>
    <col min="7" max="7" width="8.625" style="0" customWidth="1"/>
    <col min="9" max="9" width="14.625" style="0" customWidth="1"/>
  </cols>
  <sheetData>
    <row r="1" spans="1:7" s="3" customFormat="1" ht="15.75">
      <c r="A1" s="57" t="s">
        <v>128</v>
      </c>
      <c r="B1" s="57"/>
      <c r="C1" s="57"/>
      <c r="D1" s="57"/>
      <c r="E1" s="57"/>
      <c r="F1" s="57"/>
      <c r="G1" s="8"/>
    </row>
    <row r="2" spans="1:6" s="3" customFormat="1" ht="15.75">
      <c r="A2" s="58" t="s">
        <v>99</v>
      </c>
      <c r="B2" s="58"/>
      <c r="C2" s="58"/>
      <c r="D2" s="58"/>
      <c r="E2" s="58"/>
      <c r="F2" s="58"/>
    </row>
    <row r="3" spans="1:7" s="3" customFormat="1" ht="15.75">
      <c r="A3" s="59" t="s">
        <v>151</v>
      </c>
      <c r="B3" s="59"/>
      <c r="C3" s="59"/>
      <c r="D3" s="59"/>
      <c r="E3" s="59"/>
      <c r="F3" s="59"/>
      <c r="G3" s="27"/>
    </row>
    <row r="4" spans="1:6" s="3" customFormat="1" ht="15.75">
      <c r="A4" s="58" t="s">
        <v>142</v>
      </c>
      <c r="B4" s="58"/>
      <c r="C4" s="58"/>
      <c r="D4" s="58"/>
      <c r="E4" s="58"/>
      <c r="F4" s="58"/>
    </row>
    <row r="5" spans="1:6" s="3" customFormat="1" ht="15.75">
      <c r="A5" s="58" t="s">
        <v>143</v>
      </c>
      <c r="B5" s="58"/>
      <c r="C5" s="58"/>
      <c r="D5" s="58"/>
      <c r="E5" s="58"/>
      <c r="F5" s="58"/>
    </row>
    <row r="6" spans="1:7" s="3" customFormat="1" ht="54" customHeight="1">
      <c r="A6" s="56" t="s">
        <v>144</v>
      </c>
      <c r="B6" s="56"/>
      <c r="C6" s="56"/>
      <c r="D6" s="56"/>
      <c r="E6" s="56"/>
      <c r="F6" s="56"/>
      <c r="G6" s="7"/>
    </row>
    <row r="7" spans="1:7" s="3" customFormat="1" ht="15.75">
      <c r="A7" s="11"/>
      <c r="B7" s="10"/>
      <c r="C7" s="10"/>
      <c r="D7" s="10"/>
      <c r="E7" s="7"/>
      <c r="F7" s="7"/>
      <c r="G7" s="7"/>
    </row>
    <row r="8" spans="1:7" s="3" customFormat="1" ht="15.75">
      <c r="A8" s="9"/>
      <c r="B8" s="7"/>
      <c r="C8" s="7"/>
      <c r="D8" s="12"/>
      <c r="E8" s="7"/>
      <c r="F8" s="12" t="s">
        <v>20</v>
      </c>
      <c r="G8" s="7"/>
    </row>
    <row r="9" spans="1:7" ht="54" customHeight="1">
      <c r="A9" s="13" t="s">
        <v>21</v>
      </c>
      <c r="B9" s="13" t="s">
        <v>22</v>
      </c>
      <c r="C9" s="14" t="s">
        <v>23</v>
      </c>
      <c r="D9" s="15" t="s">
        <v>127</v>
      </c>
      <c r="E9" s="15" t="s">
        <v>135</v>
      </c>
      <c r="F9" s="15" t="s">
        <v>145</v>
      </c>
      <c r="G9" s="28"/>
    </row>
    <row r="10" spans="1:7" ht="15">
      <c r="A10" s="16"/>
      <c r="B10" s="17" t="s">
        <v>24</v>
      </c>
      <c r="C10" s="17" t="s">
        <v>25</v>
      </c>
      <c r="D10" s="17" t="s">
        <v>26</v>
      </c>
      <c r="E10" s="29"/>
      <c r="F10" s="29"/>
      <c r="G10" s="28"/>
    </row>
    <row r="11" spans="1:7" ht="15.75">
      <c r="A11" s="16" t="s">
        <v>24</v>
      </c>
      <c r="B11" s="18" t="s">
        <v>30</v>
      </c>
      <c r="C11" s="30" t="s">
        <v>31</v>
      </c>
      <c r="D11" s="31">
        <f>SUM(D12++D13+D14+D16+D17)+D18+D15</f>
        <v>160919.09999999998</v>
      </c>
      <c r="E11" s="31">
        <f>SUM(E12++E13+E14+E16+E17)+E18+E15</f>
        <v>92877.90000000001</v>
      </c>
      <c r="F11" s="31">
        <f>SUM(F12:F18)</f>
        <v>92970.20000000001</v>
      </c>
      <c r="G11" s="28"/>
    </row>
    <row r="12" spans="1:7" ht="45">
      <c r="A12" s="19" t="s">
        <v>25</v>
      </c>
      <c r="B12" s="20" t="s">
        <v>32</v>
      </c>
      <c r="C12" s="19" t="s">
        <v>33</v>
      </c>
      <c r="D12" s="50">
        <f>2462.9</f>
        <v>2462.9</v>
      </c>
      <c r="E12" s="42">
        <f>2462.9</f>
        <v>2462.9</v>
      </c>
      <c r="F12" s="42">
        <f>2462.9</f>
        <v>2462.9</v>
      </c>
      <c r="G12" s="28"/>
    </row>
    <row r="13" spans="1:7" ht="75">
      <c r="A13" s="19" t="s">
        <v>26</v>
      </c>
      <c r="B13" s="20" t="s">
        <v>34</v>
      </c>
      <c r="C13" s="19" t="s">
        <v>36</v>
      </c>
      <c r="D13" s="50">
        <f>4261.4</f>
        <v>4261.4</v>
      </c>
      <c r="E13" s="42">
        <f>4261.4</f>
        <v>4261.4</v>
      </c>
      <c r="F13" s="42">
        <f>4261.4</f>
        <v>4261.4</v>
      </c>
      <c r="G13" s="28"/>
    </row>
    <row r="14" spans="1:9" ht="81" customHeight="1">
      <c r="A14" s="19" t="s">
        <v>27</v>
      </c>
      <c r="B14" s="20" t="s">
        <v>4</v>
      </c>
      <c r="C14" s="19" t="s">
        <v>5</v>
      </c>
      <c r="D14" s="50">
        <f>53882.4</f>
        <v>53882.4</v>
      </c>
      <c r="E14" s="42">
        <f>53727.2</f>
        <v>53727.2</v>
      </c>
      <c r="F14" s="42">
        <f>53727.2</f>
        <v>53727.2</v>
      </c>
      <c r="G14" s="28"/>
      <c r="I14" s="46"/>
    </row>
    <row r="15" spans="1:7" ht="21" customHeight="1">
      <c r="A15" s="19" t="s">
        <v>94</v>
      </c>
      <c r="B15" s="20" t="s">
        <v>123</v>
      </c>
      <c r="C15" s="19" t="s">
        <v>124</v>
      </c>
      <c r="D15" s="50">
        <f>11.8</f>
        <v>11.8</v>
      </c>
      <c r="E15" s="42">
        <f>12.3</f>
        <v>12.3</v>
      </c>
      <c r="F15" s="42">
        <f>104.6</f>
        <v>104.6</v>
      </c>
      <c r="G15" s="28"/>
    </row>
    <row r="16" spans="1:7" ht="60">
      <c r="A16" s="19" t="s">
        <v>28</v>
      </c>
      <c r="B16" s="20" t="s">
        <v>45</v>
      </c>
      <c r="C16" s="19" t="s">
        <v>47</v>
      </c>
      <c r="D16" s="50">
        <f>2282.2+13139</f>
        <v>15421.2</v>
      </c>
      <c r="E16" s="42">
        <f>2282.2+13139</f>
        <v>15421.2</v>
      </c>
      <c r="F16" s="42">
        <f>2282.2+13139</f>
        <v>15421.2</v>
      </c>
      <c r="G16" s="28"/>
    </row>
    <row r="17" spans="1:7" ht="15">
      <c r="A17" s="19" t="s">
        <v>29</v>
      </c>
      <c r="B17" s="20" t="s">
        <v>59</v>
      </c>
      <c r="C17" s="19" t="s">
        <v>82</v>
      </c>
      <c r="D17" s="50">
        <f>5000+62886.5</f>
        <v>67886.5</v>
      </c>
      <c r="E17" s="42"/>
      <c r="F17" s="42"/>
      <c r="G17" s="28"/>
    </row>
    <row r="18" spans="1:7" ht="15">
      <c r="A18" s="19" t="s">
        <v>98</v>
      </c>
      <c r="B18" s="20" t="s">
        <v>100</v>
      </c>
      <c r="C18" s="19" t="s">
        <v>101</v>
      </c>
      <c r="D18" s="50">
        <f>1300+5692.9+10000</f>
        <v>16992.9</v>
      </c>
      <c r="E18" s="42">
        <f>1300+10000+5692.9</f>
        <v>16992.9</v>
      </c>
      <c r="F18" s="42">
        <f>1300+10000+5692.9</f>
        <v>16992.9</v>
      </c>
      <c r="G18" s="28"/>
    </row>
    <row r="19" spans="1:7" ht="15.75">
      <c r="A19" s="19" t="s">
        <v>35</v>
      </c>
      <c r="B19" s="21" t="s">
        <v>102</v>
      </c>
      <c r="C19" s="32" t="s">
        <v>103</v>
      </c>
      <c r="D19" s="51">
        <f>D20</f>
        <v>5042.5</v>
      </c>
      <c r="E19" s="43">
        <f>E20</f>
        <v>5527.3</v>
      </c>
      <c r="F19" s="43">
        <f>F20</f>
        <v>6020.3</v>
      </c>
      <c r="G19" s="28"/>
    </row>
    <row r="20" spans="1:7" ht="30">
      <c r="A20" s="19" t="s">
        <v>90</v>
      </c>
      <c r="B20" s="20" t="s">
        <v>104</v>
      </c>
      <c r="C20" s="19" t="s">
        <v>105</v>
      </c>
      <c r="D20" s="50">
        <f>5042.5</f>
        <v>5042.5</v>
      </c>
      <c r="E20" s="42">
        <f>5527.3</f>
        <v>5527.3</v>
      </c>
      <c r="F20" s="42">
        <f>6020.3</f>
        <v>6020.3</v>
      </c>
      <c r="G20" s="28"/>
    </row>
    <row r="21" spans="1:7" ht="31.5">
      <c r="A21" s="19" t="s">
        <v>91</v>
      </c>
      <c r="B21" s="22" t="s">
        <v>92</v>
      </c>
      <c r="C21" s="34" t="s">
        <v>93</v>
      </c>
      <c r="D21" s="51">
        <f>D22+D23</f>
        <v>4911.099999999999</v>
      </c>
      <c r="E21" s="51">
        <f>E22+E23</f>
        <v>4897.099999999999</v>
      </c>
      <c r="F21" s="51">
        <f>F22+F23</f>
        <v>4897.099999999999</v>
      </c>
      <c r="G21" s="28"/>
    </row>
    <row r="22" spans="1:7" ht="60">
      <c r="A22" s="19" t="s">
        <v>115</v>
      </c>
      <c r="B22" s="39" t="s">
        <v>126</v>
      </c>
      <c r="C22" s="40" t="s">
        <v>125</v>
      </c>
      <c r="D22" s="52">
        <f>241.9+4639.2</f>
        <v>4881.099999999999</v>
      </c>
      <c r="E22" s="44">
        <f>227.9+4639.2</f>
        <v>4867.099999999999</v>
      </c>
      <c r="F22" s="44">
        <f>227.9+4639.2</f>
        <v>4867.099999999999</v>
      </c>
      <c r="G22" s="28"/>
    </row>
    <row r="23" spans="1:7" ht="45">
      <c r="A23" s="19" t="s">
        <v>96</v>
      </c>
      <c r="B23" s="39" t="s">
        <v>136</v>
      </c>
      <c r="C23" s="40" t="s">
        <v>137</v>
      </c>
      <c r="D23" s="52">
        <f>30</f>
        <v>30</v>
      </c>
      <c r="E23" s="44">
        <f>30</f>
        <v>30</v>
      </c>
      <c r="F23" s="44">
        <f>30</f>
        <v>30</v>
      </c>
      <c r="G23" s="28"/>
    </row>
    <row r="24" spans="1:7" ht="15.75">
      <c r="A24" s="19" t="s">
        <v>122</v>
      </c>
      <c r="B24" s="24" t="s">
        <v>18</v>
      </c>
      <c r="C24" s="35" t="s">
        <v>19</v>
      </c>
      <c r="D24" s="53">
        <f>SUM(D25:D27)</f>
        <v>70681</v>
      </c>
      <c r="E24" s="45">
        <f>SUM(E25:E27)</f>
        <v>62398.6</v>
      </c>
      <c r="F24" s="45">
        <f>F25+F26+F27</f>
        <v>62436.50000000001</v>
      </c>
      <c r="G24" s="28"/>
    </row>
    <row r="25" spans="1:7" ht="15">
      <c r="A25" s="19" t="s">
        <v>37</v>
      </c>
      <c r="B25" s="20" t="s">
        <v>12</v>
      </c>
      <c r="C25" s="19" t="s">
        <v>13</v>
      </c>
      <c r="D25" s="50">
        <f>25059.3</f>
        <v>25059.3</v>
      </c>
      <c r="E25" s="42">
        <f>25059.3</f>
        <v>25059.3</v>
      </c>
      <c r="F25" s="42">
        <f>25059.3</f>
        <v>25059.3</v>
      </c>
      <c r="G25" s="28"/>
    </row>
    <row r="26" spans="1:7" ht="15">
      <c r="A26" s="19" t="s">
        <v>38</v>
      </c>
      <c r="B26" s="20" t="s">
        <v>106</v>
      </c>
      <c r="C26" s="19" t="s">
        <v>107</v>
      </c>
      <c r="D26" s="50">
        <f>34961.9</f>
        <v>34961.9</v>
      </c>
      <c r="E26" s="42">
        <f>34886.4</f>
        <v>34886.4</v>
      </c>
      <c r="F26" s="42">
        <f>34924.3</f>
        <v>34924.3</v>
      </c>
      <c r="G26" s="28"/>
    </row>
    <row r="27" spans="1:7" ht="30">
      <c r="A27" s="19" t="s">
        <v>39</v>
      </c>
      <c r="B27" s="25" t="s">
        <v>14</v>
      </c>
      <c r="C27" s="19" t="s">
        <v>15</v>
      </c>
      <c r="D27" s="50">
        <f>9449.1+1210.7</f>
        <v>10659.800000000001</v>
      </c>
      <c r="E27" s="42">
        <f>1410.4+1042.5</f>
        <v>2452.9</v>
      </c>
      <c r="F27" s="42">
        <f>1410.4+1042.5</f>
        <v>2452.9</v>
      </c>
      <c r="G27" s="28"/>
    </row>
    <row r="28" spans="1:7" ht="21" customHeight="1">
      <c r="A28" s="19" t="s">
        <v>40</v>
      </c>
      <c r="B28" s="21" t="s">
        <v>63</v>
      </c>
      <c r="C28" s="32" t="s">
        <v>64</v>
      </c>
      <c r="D28" s="51">
        <f>D30+D31+D32+D29</f>
        <v>276971.39999999997</v>
      </c>
      <c r="E28" s="43">
        <f>SUM(E29:E32)</f>
        <v>65164.7</v>
      </c>
      <c r="F28" s="43">
        <f>SUM(F29:F32)</f>
        <v>65164.7</v>
      </c>
      <c r="G28" s="28"/>
    </row>
    <row r="29" spans="1:7" ht="21" customHeight="1">
      <c r="A29" s="19" t="s">
        <v>114</v>
      </c>
      <c r="B29" s="20" t="s">
        <v>118</v>
      </c>
      <c r="C29" s="19" t="s">
        <v>119</v>
      </c>
      <c r="D29" s="50">
        <f>10000+86013.4</f>
        <v>96013.4</v>
      </c>
      <c r="E29" s="42">
        <f>1549.4</f>
        <v>1549.4</v>
      </c>
      <c r="F29" s="42">
        <f>1549.4</f>
        <v>1549.4</v>
      </c>
      <c r="G29" s="28"/>
    </row>
    <row r="30" spans="1:7" ht="15">
      <c r="A30" s="19" t="s">
        <v>41</v>
      </c>
      <c r="B30" s="20" t="s">
        <v>65</v>
      </c>
      <c r="C30" s="19" t="s">
        <v>66</v>
      </c>
      <c r="D30" s="50">
        <f>7044.3</f>
        <v>7044.3</v>
      </c>
      <c r="E30" s="42">
        <f>5570.7</f>
        <v>5570.7</v>
      </c>
      <c r="F30" s="42">
        <f>5570.7</f>
        <v>5570.7</v>
      </c>
      <c r="G30" s="28"/>
    </row>
    <row r="31" spans="1:7" ht="15">
      <c r="A31" s="19" t="s">
        <v>42</v>
      </c>
      <c r="B31" s="20" t="s">
        <v>79</v>
      </c>
      <c r="C31" s="19" t="s">
        <v>80</v>
      </c>
      <c r="D31" s="50">
        <f>149003.4</f>
        <v>149003.4</v>
      </c>
      <c r="E31" s="42">
        <f>33134.3</f>
        <v>33134.3</v>
      </c>
      <c r="F31" s="42">
        <f>33134.3</f>
        <v>33134.3</v>
      </c>
      <c r="G31" s="28"/>
    </row>
    <row r="32" spans="1:7" ht="30">
      <c r="A32" s="19" t="s">
        <v>43</v>
      </c>
      <c r="B32" s="20" t="s">
        <v>67</v>
      </c>
      <c r="C32" s="19" t="s">
        <v>68</v>
      </c>
      <c r="D32" s="50">
        <f>24910.3</f>
        <v>24910.3</v>
      </c>
      <c r="E32" s="42">
        <f>24910.3</f>
        <v>24910.3</v>
      </c>
      <c r="F32" s="42">
        <f>24910.3</f>
        <v>24910.3</v>
      </c>
      <c r="G32" s="28"/>
    </row>
    <row r="33" spans="1:7" ht="15.75">
      <c r="A33" s="19" t="s">
        <v>44</v>
      </c>
      <c r="B33" s="21" t="s">
        <v>69</v>
      </c>
      <c r="C33" s="32" t="s">
        <v>70</v>
      </c>
      <c r="D33" s="51">
        <f>D34+D35+D37+D38+D36</f>
        <v>827163.1</v>
      </c>
      <c r="E33" s="43">
        <f>E34+E35+E37+E38+E36</f>
        <v>802904.4000000001</v>
      </c>
      <c r="F33" s="43">
        <f>F34+F35+F37+F38+F36</f>
        <v>819194.3</v>
      </c>
      <c r="G33" s="28"/>
    </row>
    <row r="34" spans="1:7" ht="15">
      <c r="A34" s="19" t="s">
        <v>46</v>
      </c>
      <c r="B34" s="20" t="s">
        <v>71</v>
      </c>
      <c r="C34" s="19" t="s">
        <v>72</v>
      </c>
      <c r="D34" s="50">
        <f>302710.3</f>
        <v>302710.3</v>
      </c>
      <c r="E34" s="42">
        <f>302710.3</f>
        <v>302710.3</v>
      </c>
      <c r="F34" s="42">
        <f>302710.3</f>
        <v>302710.3</v>
      </c>
      <c r="G34" s="28"/>
    </row>
    <row r="35" spans="1:7" ht="15">
      <c r="A35" s="19" t="s">
        <v>48</v>
      </c>
      <c r="B35" s="20" t="s">
        <v>73</v>
      </c>
      <c r="C35" s="19" t="s">
        <v>74</v>
      </c>
      <c r="D35" s="50">
        <f>326118.6</f>
        <v>326118.6</v>
      </c>
      <c r="E35" s="42">
        <f>302177</f>
        <v>302177</v>
      </c>
      <c r="F35" s="42">
        <f>318466.9</f>
        <v>318466.9</v>
      </c>
      <c r="G35" s="28"/>
    </row>
    <row r="36" spans="1:7" ht="15">
      <c r="A36" s="19" t="s">
        <v>49</v>
      </c>
      <c r="B36" s="20" t="s">
        <v>120</v>
      </c>
      <c r="C36" s="19" t="s">
        <v>121</v>
      </c>
      <c r="D36" s="50">
        <f>33144.1+75073.8</f>
        <v>108217.9</v>
      </c>
      <c r="E36" s="42">
        <f>33144.1+75073.8</f>
        <v>108217.9</v>
      </c>
      <c r="F36" s="42">
        <f>33144.1+75073.8</f>
        <v>108217.9</v>
      </c>
      <c r="G36" s="28"/>
    </row>
    <row r="37" spans="1:7" ht="30">
      <c r="A37" s="19" t="s">
        <v>50</v>
      </c>
      <c r="B37" s="20" t="s">
        <v>75</v>
      </c>
      <c r="C37" s="19" t="s">
        <v>76</v>
      </c>
      <c r="D37" s="50">
        <f>14683.9</f>
        <v>14683.9</v>
      </c>
      <c r="E37" s="42">
        <f>14683.9</f>
        <v>14683.9</v>
      </c>
      <c r="F37" s="42">
        <f>14683.9</f>
        <v>14683.9</v>
      </c>
      <c r="G37" s="28"/>
    </row>
    <row r="38" spans="1:7" ht="15">
      <c r="A38" s="19" t="s">
        <v>51</v>
      </c>
      <c r="B38" s="20" t="s">
        <v>77</v>
      </c>
      <c r="C38" s="19" t="s">
        <v>78</v>
      </c>
      <c r="D38" s="50">
        <f>45859.5+29572.9</f>
        <v>75432.4</v>
      </c>
      <c r="E38" s="42">
        <f>45542.4+29572.9</f>
        <v>75115.3</v>
      </c>
      <c r="F38" s="42">
        <f>45542.4+29572.9</f>
        <v>75115.3</v>
      </c>
      <c r="G38" s="28"/>
    </row>
    <row r="39" spans="1:7" ht="15.75">
      <c r="A39" s="19" t="s">
        <v>52</v>
      </c>
      <c r="B39" s="21" t="s">
        <v>83</v>
      </c>
      <c r="C39" s="32" t="s">
        <v>0</v>
      </c>
      <c r="D39" s="51">
        <f>SUM(D40:D41)</f>
        <v>137286.1</v>
      </c>
      <c r="E39" s="43">
        <f>SUM(E40:E41)</f>
        <v>137260.9</v>
      </c>
      <c r="F39" s="43">
        <f>F40+F41</f>
        <v>137260.4</v>
      </c>
      <c r="G39" s="28"/>
    </row>
    <row r="40" spans="1:7" ht="15">
      <c r="A40" s="19" t="s">
        <v>53</v>
      </c>
      <c r="B40" s="20" t="s">
        <v>1</v>
      </c>
      <c r="C40" s="19" t="s">
        <v>2</v>
      </c>
      <c r="D40" s="50">
        <f>96084.6</f>
        <v>96084.6</v>
      </c>
      <c r="E40" s="42">
        <f>96086.9</f>
        <v>96086.9</v>
      </c>
      <c r="F40" s="42">
        <f>96086.4</f>
        <v>96086.4</v>
      </c>
      <c r="G40" s="28"/>
    </row>
    <row r="41" spans="1:7" ht="30">
      <c r="A41" s="19" t="s">
        <v>81</v>
      </c>
      <c r="B41" s="20" t="s">
        <v>84</v>
      </c>
      <c r="C41" s="19" t="s">
        <v>95</v>
      </c>
      <c r="D41" s="50">
        <f>41201.5</f>
        <v>41201.5</v>
      </c>
      <c r="E41" s="42">
        <f>41174</f>
        <v>41174</v>
      </c>
      <c r="F41" s="42">
        <f>41174</f>
        <v>41174</v>
      </c>
      <c r="G41" s="28"/>
    </row>
    <row r="42" spans="1:7" ht="15.75">
      <c r="A42" s="19" t="s">
        <v>116</v>
      </c>
      <c r="B42" s="49" t="s">
        <v>131</v>
      </c>
      <c r="C42" s="32" t="s">
        <v>133</v>
      </c>
      <c r="D42" s="51">
        <f>D43</f>
        <v>0</v>
      </c>
      <c r="E42" s="43">
        <f>E43</f>
        <v>0</v>
      </c>
      <c r="F42" s="43">
        <f>F43</f>
        <v>0</v>
      </c>
      <c r="G42" s="28"/>
    </row>
    <row r="43" spans="1:7" ht="30">
      <c r="A43" s="19" t="s">
        <v>117</v>
      </c>
      <c r="B43" s="48" t="s">
        <v>132</v>
      </c>
      <c r="C43" s="19" t="s">
        <v>134</v>
      </c>
      <c r="D43" s="50"/>
      <c r="E43" s="42"/>
      <c r="F43" s="42"/>
      <c r="G43" s="28"/>
    </row>
    <row r="44" spans="1:7" ht="15.75">
      <c r="A44" s="19" t="s">
        <v>97</v>
      </c>
      <c r="B44" s="21" t="s">
        <v>6</v>
      </c>
      <c r="C44" s="32" t="s">
        <v>7</v>
      </c>
      <c r="D44" s="51">
        <f>D45+D46+D47+D48</f>
        <v>68651.09999999999</v>
      </c>
      <c r="E44" s="43">
        <f>E45+E46+E47+E48</f>
        <v>63267.89999999999</v>
      </c>
      <c r="F44" s="43">
        <f>SUM(F45:F48)</f>
        <v>59481.5</v>
      </c>
      <c r="G44" s="28"/>
    </row>
    <row r="45" spans="1:7" ht="15">
      <c r="A45" s="19" t="s">
        <v>54</v>
      </c>
      <c r="B45" s="20" t="s">
        <v>8</v>
      </c>
      <c r="C45" s="19" t="s">
        <v>9</v>
      </c>
      <c r="D45" s="50">
        <f>2757.6</f>
        <v>2757.6</v>
      </c>
      <c r="E45" s="42">
        <f>2757.6</f>
        <v>2757.6</v>
      </c>
      <c r="F45" s="42">
        <f>2757.6</f>
        <v>2757.6</v>
      </c>
      <c r="G45" s="28"/>
    </row>
    <row r="46" spans="1:7" ht="15">
      <c r="A46" s="19" t="s">
        <v>55</v>
      </c>
      <c r="B46" s="20" t="s">
        <v>10</v>
      </c>
      <c r="C46" s="19" t="s">
        <v>11</v>
      </c>
      <c r="D46" s="50">
        <f>2614.1+34885.7</f>
        <v>37499.799999999996</v>
      </c>
      <c r="E46" s="42">
        <f>3114.1+34885.7</f>
        <v>37999.799999999996</v>
      </c>
      <c r="F46" s="42">
        <f>3114.1+34734.3</f>
        <v>37848.4</v>
      </c>
      <c r="G46" s="28"/>
    </row>
    <row r="47" spans="1:7" ht="15">
      <c r="A47" s="19" t="s">
        <v>56</v>
      </c>
      <c r="B47" s="20" t="s">
        <v>62</v>
      </c>
      <c r="C47" s="19" t="s">
        <v>60</v>
      </c>
      <c r="D47" s="50">
        <f>25199.6+1694.1</f>
        <v>26893.699999999997</v>
      </c>
      <c r="E47" s="42">
        <f>19525.3+1694.1</f>
        <v>21219.399999999998</v>
      </c>
      <c r="F47" s="42">
        <f>15939+1694.1</f>
        <v>17633.1</v>
      </c>
      <c r="G47" s="28"/>
    </row>
    <row r="48" spans="1:7" ht="30">
      <c r="A48" s="19" t="s">
        <v>57</v>
      </c>
      <c r="B48" s="20" t="s">
        <v>17</v>
      </c>
      <c r="C48" s="19" t="s">
        <v>61</v>
      </c>
      <c r="D48" s="50">
        <f>1500</f>
        <v>1500</v>
      </c>
      <c r="E48" s="42">
        <f>1291.1</f>
        <v>1291.1</v>
      </c>
      <c r="F48" s="42">
        <f>1242.4</f>
        <v>1242.4</v>
      </c>
      <c r="G48" s="28"/>
    </row>
    <row r="49" spans="1:7" ht="15.75">
      <c r="A49" s="19" t="s">
        <v>58</v>
      </c>
      <c r="B49" s="21" t="s">
        <v>3</v>
      </c>
      <c r="C49" s="32" t="s">
        <v>85</v>
      </c>
      <c r="D49" s="51">
        <f>SUM(D50:D53)</f>
        <v>41778.1</v>
      </c>
      <c r="E49" s="43">
        <f>SUM(E50:E53)</f>
        <v>41778.1</v>
      </c>
      <c r="F49" s="43">
        <f>SUM(F50:F53)</f>
        <v>41778.1</v>
      </c>
      <c r="G49" s="28"/>
    </row>
    <row r="50" spans="1:7" ht="15">
      <c r="A50" s="19" t="s">
        <v>110</v>
      </c>
      <c r="B50" s="20" t="s">
        <v>108</v>
      </c>
      <c r="C50" s="19" t="s">
        <v>109</v>
      </c>
      <c r="D50" s="50">
        <f>646</f>
        <v>646</v>
      </c>
      <c r="E50" s="42">
        <f>646</f>
        <v>646</v>
      </c>
      <c r="F50" s="42">
        <f>646</f>
        <v>646</v>
      </c>
      <c r="G50" s="28"/>
    </row>
    <row r="51" spans="1:7" ht="15">
      <c r="A51" s="26" t="s">
        <v>111</v>
      </c>
      <c r="B51" s="20" t="s">
        <v>86</v>
      </c>
      <c r="C51" s="19" t="s">
        <v>87</v>
      </c>
      <c r="D51" s="50">
        <f>12032.5</f>
        <v>12032.5</v>
      </c>
      <c r="E51" s="42">
        <f>12032.5</f>
        <v>12032.5</v>
      </c>
      <c r="F51" s="42">
        <f>12032.5</f>
        <v>12032.5</v>
      </c>
      <c r="G51" s="28"/>
    </row>
    <row r="52" spans="1:7" ht="15">
      <c r="A52" s="19" t="s">
        <v>129</v>
      </c>
      <c r="B52" s="20" t="s">
        <v>138</v>
      </c>
      <c r="C52" s="19" t="s">
        <v>139</v>
      </c>
      <c r="D52" s="50">
        <f>25763.9</f>
        <v>25763.9</v>
      </c>
      <c r="E52" s="42">
        <f>25763.9</f>
        <v>25763.9</v>
      </c>
      <c r="F52" s="42">
        <f>25763.9</f>
        <v>25763.9</v>
      </c>
      <c r="G52" s="28"/>
    </row>
    <row r="53" spans="1:7" ht="30">
      <c r="A53" s="26" t="s">
        <v>130</v>
      </c>
      <c r="B53" s="20" t="s">
        <v>88</v>
      </c>
      <c r="C53" s="19" t="s">
        <v>89</v>
      </c>
      <c r="D53" s="50">
        <f>3335.7</f>
        <v>3335.7</v>
      </c>
      <c r="E53" s="42">
        <f>3335.7</f>
        <v>3335.7</v>
      </c>
      <c r="F53" s="42">
        <f>3335.7</f>
        <v>3335.7</v>
      </c>
      <c r="G53" s="28"/>
    </row>
    <row r="54" spans="1:7" ht="39" customHeight="1">
      <c r="A54" s="26" t="s">
        <v>140</v>
      </c>
      <c r="B54" s="21" t="s">
        <v>150</v>
      </c>
      <c r="C54" s="54" t="s">
        <v>148</v>
      </c>
      <c r="D54" s="51">
        <f>D55</f>
        <v>20</v>
      </c>
      <c r="E54" s="42"/>
      <c r="F54" s="42"/>
      <c r="G54" s="28"/>
    </row>
    <row r="55" spans="1:7" ht="39.75" customHeight="1">
      <c r="A55" s="26" t="s">
        <v>141</v>
      </c>
      <c r="B55" s="20" t="s">
        <v>150</v>
      </c>
      <c r="C55" s="36" t="s">
        <v>149</v>
      </c>
      <c r="D55" s="50">
        <f>20</f>
        <v>20</v>
      </c>
      <c r="E55" s="42"/>
      <c r="F55" s="42"/>
      <c r="G55" s="28"/>
    </row>
    <row r="56" spans="1:7" ht="15">
      <c r="A56" s="26" t="s">
        <v>146</v>
      </c>
      <c r="B56" s="23" t="s">
        <v>112</v>
      </c>
      <c r="C56" s="36" t="s">
        <v>113</v>
      </c>
      <c r="D56" s="50"/>
      <c r="E56" s="55">
        <f>113009</f>
        <v>113009</v>
      </c>
      <c r="F56" s="42">
        <f>135366.8</f>
        <v>135366.8</v>
      </c>
      <c r="G56" s="28"/>
    </row>
    <row r="57" spans="1:7" ht="18.75" customHeight="1">
      <c r="A57" s="26" t="s">
        <v>147</v>
      </c>
      <c r="B57" s="37" t="s">
        <v>16</v>
      </c>
      <c r="C57" s="38"/>
      <c r="D57" s="51">
        <f>D44+D39+D33+D28+D24+D11+D49+D21+D19+D42+D54</f>
        <v>1593423.5</v>
      </c>
      <c r="E57" s="33">
        <f>E44+E39+E33+E28+E24+E11+E49+E21+E19+E56</f>
        <v>1389085.9000000004</v>
      </c>
      <c r="F57" s="33">
        <f>F44+F39+F33+F28+F24+F11+F49+F21+F19+F56</f>
        <v>1424569.9000000004</v>
      </c>
      <c r="G57" s="28"/>
    </row>
    <row r="58" spans="1:4" ht="12.75">
      <c r="A58" s="5"/>
      <c r="B58" s="6"/>
      <c r="C58" s="5"/>
      <c r="D58" s="41"/>
    </row>
    <row r="59" spans="5:6" ht="12.75">
      <c r="E59" s="47"/>
      <c r="F59" s="47"/>
    </row>
    <row r="60" spans="4:9" ht="12.75">
      <c r="D60" s="46"/>
      <c r="E60" s="46"/>
      <c r="F60" s="46"/>
      <c r="I60" s="46"/>
    </row>
    <row r="61" spans="4:9" ht="12.75">
      <c r="D61" s="46"/>
      <c r="E61" s="46"/>
      <c r="F61" s="46"/>
      <c r="I61" s="46"/>
    </row>
    <row r="62" spans="4:9" ht="12.75">
      <c r="D62" s="46"/>
      <c r="E62" s="46"/>
      <c r="F62" s="46"/>
      <c r="I62" s="46"/>
    </row>
    <row r="63" spans="4:6" ht="12.75">
      <c r="D63" s="46"/>
      <c r="E63" s="46"/>
      <c r="F63" s="46"/>
    </row>
  </sheetData>
  <sheetProtection/>
  <mergeCells count="6">
    <mergeCell ref="A6:F6"/>
    <mergeCell ref="A1:F1"/>
    <mergeCell ref="A2:F2"/>
    <mergeCell ref="A3:F3"/>
    <mergeCell ref="A4:F4"/>
    <mergeCell ref="A5:F5"/>
  </mergeCells>
  <printOptions/>
  <pageMargins left="0.7874015748031497" right="0.3937007874015748" top="0.7874015748031497" bottom="0.7874015748031497" header="0.3937007874015748" footer="0.3937007874015748"/>
  <pageSetup firstPageNumber="1" useFirstPageNumber="1" fitToHeight="4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Ольга И. Степаненко</cp:lastModifiedBy>
  <cp:lastPrinted>2023-11-10T05:14:49Z</cp:lastPrinted>
  <dcterms:created xsi:type="dcterms:W3CDTF">2007-10-12T08:23:45Z</dcterms:created>
  <dcterms:modified xsi:type="dcterms:W3CDTF">2023-12-20T07:47:04Z</dcterms:modified>
  <cp:category/>
  <cp:version/>
  <cp:contentType/>
  <cp:contentStatus/>
</cp:coreProperties>
</file>