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65284" windowWidth="15180" windowHeight="11640" tabRatio="588" activeTab="0"/>
  </bookViews>
  <sheets>
    <sheet name="Расшифровка изменений" sheetId="1" r:id="rId1"/>
    <sheet name="Лист1" sheetId="2" r:id="rId2"/>
  </sheets>
  <definedNames>
    <definedName name="_xlnm.Print_Titles" localSheetId="0">'Расшифровка изменений'!$4:$5</definedName>
  </definedNames>
  <calcPr fullCalcOnLoad="1"/>
</workbook>
</file>

<file path=xl/sharedStrings.xml><?xml version="1.0" encoding="utf-8"?>
<sst xmlns="http://schemas.openxmlformats.org/spreadsheetml/2006/main" count="196" uniqueCount="121">
  <si>
    <t>тыс. рублей</t>
  </si>
  <si>
    <t>Изменения, предусмотренные законопроектом 
о внесении изменений в бюджет</t>
  </si>
  <si>
    <t>№ п/п</t>
  </si>
  <si>
    <t>Целевая статья</t>
  </si>
  <si>
    <t>1</t>
  </si>
  <si>
    <t>2</t>
  </si>
  <si>
    <t>3</t>
  </si>
  <si>
    <t>ВСЕГО</t>
  </si>
  <si>
    <t>в том числе</t>
  </si>
  <si>
    <t>Наименование мероприятия
(содержание мероприятия - виды работ, услуг, затрат)</t>
  </si>
  <si>
    <t>Вид расходов</t>
  </si>
  <si>
    <t>КОСГУ
(АУ, БУ по соответствующим)</t>
  </si>
  <si>
    <t>Расшифровка изменений к проекту решения о внесении изменений в бюджет г.Дивногорска 
за исключением целевых средств из краевого бюджета</t>
  </si>
  <si>
    <t>ДГСД</t>
  </si>
  <si>
    <t>Администрация</t>
  </si>
  <si>
    <t>Отдел культуры</t>
  </si>
  <si>
    <t>Отдел спорта</t>
  </si>
  <si>
    <t>Отдел образования</t>
  </si>
  <si>
    <t>Финансовое управление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</si>
  <si>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</si>
  <si>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</si>
  <si>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</si>
  <si>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 xml:space="preserve">Непрограммные мероприятия </t>
  </si>
  <si>
    <t>200</t>
  </si>
  <si>
    <t>600</t>
  </si>
  <si>
    <t>110,120</t>
  </si>
  <si>
    <t>Закупка товаров, работ и услуг</t>
  </si>
  <si>
    <t>Предоставление субсидий АУ, БУ</t>
  </si>
  <si>
    <t>800</t>
  </si>
  <si>
    <t>Иные бюджетные средства</t>
  </si>
  <si>
    <t>ИТОГО:</t>
  </si>
  <si>
    <t>226</t>
  </si>
  <si>
    <t>290</t>
  </si>
  <si>
    <t>340</t>
  </si>
  <si>
    <t xml:space="preserve">         прочие расходы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</si>
  <si>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</t>
  </si>
  <si>
    <t>Социальное обеспечение и иные выплаты населению</t>
  </si>
  <si>
    <t>300</t>
  </si>
  <si>
    <t>фонд оплаты труда, взносы по обязательному страхованию на выплаты по оплате труда</t>
  </si>
  <si>
    <t>400</t>
  </si>
  <si>
    <t>Бюджетные инвестиции</t>
  </si>
  <si>
    <t>МКУ УСГХ</t>
  </si>
  <si>
    <t>МКУ УЗ</t>
  </si>
  <si>
    <t xml:space="preserve"> Резервные средства</t>
  </si>
  <si>
    <t>О120080610</t>
  </si>
  <si>
    <t>МСКУ МЦБ</t>
  </si>
  <si>
    <t>О810080040</t>
  </si>
  <si>
    <t>Возмещение ущерба, причиненного в результате незакоггого или нецелевого использования бюджетных средств, 850</t>
  </si>
  <si>
    <t>О12008061Z</t>
  </si>
  <si>
    <t>О140080220</t>
  </si>
  <si>
    <t>КСО</t>
  </si>
  <si>
    <t xml:space="preserve">МКУ Закупки
</t>
  </si>
  <si>
    <t>резервные средства на софинансирование</t>
  </si>
  <si>
    <t>223</t>
  </si>
  <si>
    <t>О42008061Т</t>
  </si>
  <si>
    <t>4</t>
  </si>
  <si>
    <t>5</t>
  </si>
  <si>
    <t>Проведение экспертизы ОС</t>
  </si>
  <si>
    <t>310</t>
  </si>
  <si>
    <t>Утилизация ОС</t>
  </si>
  <si>
    <t>Диван офисный</t>
  </si>
  <si>
    <t>Картриджи</t>
  </si>
  <si>
    <t>Запчасти на автомобилю</t>
  </si>
  <si>
    <t>тревожная кнопка</t>
  </si>
  <si>
    <t>Установка оконных блоков</t>
  </si>
  <si>
    <t>225</t>
  </si>
  <si>
    <t>Установка системы оповещения</t>
  </si>
  <si>
    <t>Оплата пеней, судебных расходов ООО ДЖКХ, 0501</t>
  </si>
  <si>
    <t>Оплата пеней, судебных расходов ООО ДЖКХ, 0104, 831</t>
  </si>
  <si>
    <t>Оплата пеней, судебных расходов ООО Т2 Мобайл, 0104, 831</t>
  </si>
  <si>
    <t>приобретение авиабилетов, проживание в гостинице</t>
  </si>
  <si>
    <t>ремонт кабинета 327</t>
  </si>
  <si>
    <t>012008061Т</t>
  </si>
  <si>
    <t>Школы 2 и 4, оплата пеней за сброс сточных вод, 612</t>
  </si>
  <si>
    <t>ДДТ, софинансирование к.р. Кровли</t>
  </si>
  <si>
    <t>О1200S8400</t>
  </si>
  <si>
    <t>ДДТ, экспертиза проектной документации к.р.кровли, 612</t>
  </si>
  <si>
    <t>ГИМЦ, Городской родительский форум</t>
  </si>
  <si>
    <t>ГИМЦ, ГИА в 9-ых классах</t>
  </si>
  <si>
    <t>Детский сад 12, физическая охрана, 612</t>
  </si>
  <si>
    <t>О110080610</t>
  </si>
  <si>
    <t>Детский сад 12, узел учета тепловой энергии, 612</t>
  </si>
  <si>
    <t>Школа 2, аварийные работы, 612</t>
  </si>
  <si>
    <t>БМА, софинансирование субсидии</t>
  </si>
  <si>
    <t>О3100S8400</t>
  </si>
  <si>
    <t>ДК, мероприятия, 611</t>
  </si>
  <si>
    <t>О320080610</t>
  </si>
  <si>
    <t>ДШИ, пожарная сигнализация, 612</t>
  </si>
  <si>
    <t>О330080620</t>
  </si>
  <si>
    <t>ЦФСР, коммуналка, 611</t>
  </si>
  <si>
    <t>О41008086Т</t>
  </si>
  <si>
    <t>Дивный, коммуналка, 622</t>
  </si>
  <si>
    <t>Дивный, софинансирование</t>
  </si>
  <si>
    <t>О4200S4570</t>
  </si>
  <si>
    <t>О4200S4540</t>
  </si>
  <si>
    <t>МБУ ДО СШ ЦФСР, софинансирование на модернизацию и укрепление материально-технической базы муниципальных физкультурно-спортивных организаций</t>
  </si>
  <si>
    <t>О4100S4370</t>
  </si>
  <si>
    <t>МБУ ДО СШ ЦФСР,  Софинансирование расходов на устройство спортивных сооружений в сельской местности</t>
  </si>
  <si>
    <t>О4100S8480</t>
  </si>
  <si>
    <t>О410080620</t>
  </si>
  <si>
    <t>МБУ ДО СШ ЦФСР, монтаж пожарной сигнализации, 612, 1103</t>
  </si>
  <si>
    <t>МБУ ДО СШ ЦФСР, монтаж системы водоснабжения, 612, 1103</t>
  </si>
  <si>
    <t>МБУ ДО СШ ЦФСР, приобретение ванны для приготовления растворов для уборки помещени, 612, 1103</t>
  </si>
  <si>
    <t>МБУ ДО СШ ЦФСР, монтаж резервного насоса в бассейне, 612, 1103</t>
  </si>
  <si>
    <t>Расходы на возмещение ущерба, причиненного в результате незаконного или нецелевого использования бюджетных средств</t>
  </si>
  <si>
    <t>Расходы на транспортировку тел (умерших, погибших) от места их смерти до морга</t>
  </si>
  <si>
    <t>О810086860</t>
  </si>
  <si>
    <t>Расходы на ремонт и содержание муниципальных квартир</t>
  </si>
  <si>
    <t>О810084070</t>
  </si>
  <si>
    <t>Расходы на приобретение жилых помещений маневренного фонда</t>
  </si>
  <si>
    <t>Школы 2 и 4, плата за сброс сточных вод, судебное решение ДВК, 612</t>
  </si>
  <si>
    <t>Школа 10, плата за сброс сточных вод, судебное решение ДВК, 622</t>
  </si>
  <si>
    <t>Школа 10, оплата пеней за сброс сточных вод, судебное решение ДВК, 622</t>
  </si>
  <si>
    <t>Детский сад 9, ремонт узла теплового учета, 612</t>
  </si>
  <si>
    <t>Детский сад 14, комплексное обследование несущих конструкций для изготовления ПСД, 612</t>
  </si>
  <si>
    <t xml:space="preserve">Отдел образования, резерв </t>
  </si>
  <si>
    <t>О11008061Z</t>
  </si>
  <si>
    <t>тыс. руб.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</si>
  <si>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</si>
  <si>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Софинансирование строительства муниципальных объектов коммунальной и транспортной инфраструктуры</t>
  </si>
  <si>
    <t>05200S4610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</si>
</sst>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00"/>
    <numFmt numFmtId="178" formatCode="#,##0.0"/>
    <numFmt numFmtId="179" formatCode="0.0%"/>
    <numFmt numFmtId="180" formatCode="?"/>
    <numFmt numFmtId="181" formatCode="#,##0_ ;[Red]\-#,##0\ "/>
    <numFmt numFmtId="182" formatCode="#,##0.0_ ;[Red]\-#,##0.0\ "/>
    <numFmt numFmtId="183" formatCode="_-* #,##0.0_р_._-;\-* #,##0.0_р_._-;_-* &quot;-&quot;??_р_._-;_-@_-"/>
    <numFmt numFmtId="184" formatCode="_-* #,##0_р_._-;\-* #,##0_р_._-;_-* &quot;-&quot;??_р_._-;_-@_-"/>
    <numFmt numFmtId="185" formatCode="_-* #,##0.0\ _₽_-;\-* #,##0.0\ _₽_-;_-* &quot;-&quot;?\ _₽_-;_-@_-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178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distributed"/>
    </xf>
    <xf numFmtId="0" fontId="5" fillId="0" borderId="10" xfId="0" applyFont="1" applyFill="1" applyBorder="1" applyAlignment="1">
      <alignment horizontal="center" wrapText="1"/>
    </xf>
    <xf numFmtId="184" fontId="5" fillId="0" borderId="10" xfId="61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171" fontId="5" fillId="0" borderId="10" xfId="61" applyFont="1" applyFill="1" applyBorder="1" applyAlignment="1">
      <alignment horizontal="center" vertical="center"/>
    </xf>
    <xf numFmtId="171" fontId="2" fillId="0" borderId="10" xfId="6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8" fontId="10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3" fontId="5" fillId="0" borderId="0" xfId="0" applyNumberFormat="1" applyFont="1" applyFill="1" applyAlignment="1">
      <alignment/>
    </xf>
    <xf numFmtId="184" fontId="5" fillId="0" borderId="0" xfId="6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71" fontId="2" fillId="0" borderId="0" xfId="61" applyFont="1" applyFill="1" applyBorder="1" applyAlignment="1">
      <alignment horizontal="center" vertical="center"/>
    </xf>
    <xf numFmtId="183" fontId="5" fillId="0" borderId="10" xfId="61" applyNumberFormat="1" applyFont="1" applyFill="1" applyBorder="1" applyAlignment="1">
      <alignment/>
    </xf>
    <xf numFmtId="183" fontId="2" fillId="0" borderId="10" xfId="61" applyNumberFormat="1" applyFont="1" applyFill="1" applyBorder="1" applyAlignment="1">
      <alignment horizontal="right" vertical="center" wrapText="1"/>
    </xf>
    <xf numFmtId="178" fontId="5" fillId="0" borderId="1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right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right" vertical="center" wrapText="1"/>
    </xf>
    <xf numFmtId="171" fontId="5" fillId="0" borderId="12" xfId="61" applyFont="1" applyFill="1" applyBorder="1" applyAlignment="1">
      <alignment horizontal="center" vertical="center"/>
    </xf>
    <xf numFmtId="171" fontId="2" fillId="0" borderId="12" xfId="6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tabSelected="1" zoomScalePageLayoutView="0" workbookViewId="0" topLeftCell="A1">
      <pane xSplit="5" ySplit="6" topLeftCell="F1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V71" sqref="V71"/>
    </sheetView>
  </sheetViews>
  <sheetFormatPr defaultColWidth="9.125" defaultRowHeight="12.75"/>
  <cols>
    <col min="1" max="1" width="5.625" style="1" bestFit="1" customWidth="1"/>
    <col min="2" max="2" width="29.625" style="2" customWidth="1"/>
    <col min="3" max="3" width="9.375" style="1" bestFit="1" customWidth="1"/>
    <col min="4" max="4" width="9.375" style="1" customWidth="1"/>
    <col min="5" max="5" width="17.00390625" style="19" customWidth="1"/>
    <col min="6" max="6" width="15.625" style="3" customWidth="1"/>
    <col min="7" max="7" width="12.50390625" style="5" customWidth="1"/>
    <col min="8" max="8" width="11.00390625" style="5" customWidth="1"/>
    <col min="9" max="9" width="11.50390625" style="5" customWidth="1"/>
    <col min="10" max="10" width="11.00390625" style="5" hidden="1" customWidth="1"/>
    <col min="11" max="11" width="12.625" style="6" customWidth="1"/>
    <col min="12" max="12" width="10.50390625" style="6" customWidth="1"/>
    <col min="13" max="13" width="12.00390625" style="7" customWidth="1"/>
    <col min="14" max="14" width="12.125" style="7" hidden="1" customWidth="1"/>
    <col min="15" max="15" width="10.875" style="7" customWidth="1"/>
    <col min="16" max="16" width="11.375" style="7" hidden="1" customWidth="1"/>
    <col min="17" max="18" width="9.125" style="7" hidden="1" customWidth="1"/>
    <col min="19" max="16384" width="9.125" style="7" customWidth="1"/>
  </cols>
  <sheetData>
    <row r="1" spans="7:10" ht="12.75">
      <c r="G1" s="4"/>
      <c r="H1" s="4"/>
      <c r="I1" s="4"/>
      <c r="J1" s="4"/>
    </row>
    <row r="2" spans="1:16" ht="40.5" customHeight="1">
      <c r="A2" s="66" t="s">
        <v>12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8:16" ht="29.25" customHeight="1">
      <c r="H3" s="44"/>
      <c r="I3" s="4"/>
      <c r="O3" s="7" t="s">
        <v>117</v>
      </c>
      <c r="P3" s="4" t="s">
        <v>0</v>
      </c>
    </row>
    <row r="4" spans="1:16" ht="12.75" customHeight="1">
      <c r="A4" s="68" t="s">
        <v>2</v>
      </c>
      <c r="B4" s="68" t="s">
        <v>9</v>
      </c>
      <c r="C4" s="65" t="s">
        <v>10</v>
      </c>
      <c r="D4" s="68" t="s">
        <v>11</v>
      </c>
      <c r="E4" s="68" t="s">
        <v>3</v>
      </c>
      <c r="F4" s="65" t="s">
        <v>1</v>
      </c>
      <c r="G4" s="65" t="s">
        <v>8</v>
      </c>
      <c r="H4" s="65"/>
      <c r="I4" s="65"/>
      <c r="J4" s="65"/>
      <c r="K4" s="65"/>
      <c r="L4" s="65"/>
      <c r="M4" s="65"/>
      <c r="N4" s="65"/>
      <c r="O4" s="65"/>
      <c r="P4" s="65"/>
    </row>
    <row r="5" spans="1:18" ht="63.75" customHeight="1">
      <c r="A5" s="68"/>
      <c r="B5" s="68"/>
      <c r="C5" s="65"/>
      <c r="D5" s="68"/>
      <c r="E5" s="68"/>
      <c r="F5" s="65"/>
      <c r="G5" s="9" t="s">
        <v>13</v>
      </c>
      <c r="H5" s="9" t="s">
        <v>14</v>
      </c>
      <c r="I5" s="9" t="s">
        <v>41</v>
      </c>
      <c r="J5" s="9" t="s">
        <v>42</v>
      </c>
      <c r="K5" s="9" t="s">
        <v>15</v>
      </c>
      <c r="L5" s="9" t="s">
        <v>16</v>
      </c>
      <c r="M5" s="9" t="s">
        <v>17</v>
      </c>
      <c r="N5" s="9" t="s">
        <v>45</v>
      </c>
      <c r="O5" s="9" t="s">
        <v>52</v>
      </c>
      <c r="P5" s="53" t="s">
        <v>18</v>
      </c>
      <c r="Q5" s="22" t="s">
        <v>50</v>
      </c>
      <c r="R5" s="21" t="s">
        <v>51</v>
      </c>
    </row>
    <row r="6" spans="1:18" ht="12.75">
      <c r="A6" s="8" t="s">
        <v>4</v>
      </c>
      <c r="B6" s="8" t="s">
        <v>5</v>
      </c>
      <c r="C6" s="8" t="s">
        <v>6</v>
      </c>
      <c r="D6" s="8">
        <v>4</v>
      </c>
      <c r="E6" s="9">
        <v>5</v>
      </c>
      <c r="F6" s="8">
        <v>6</v>
      </c>
      <c r="G6" s="9">
        <v>7</v>
      </c>
      <c r="H6" s="9">
        <v>8</v>
      </c>
      <c r="I6" s="9">
        <v>10</v>
      </c>
      <c r="J6" s="29">
        <v>11</v>
      </c>
      <c r="K6" s="29">
        <f>J6+1</f>
        <v>12</v>
      </c>
      <c r="L6" s="29">
        <f>K6+1</f>
        <v>13</v>
      </c>
      <c r="M6" s="29">
        <f>L6+1</f>
        <v>14</v>
      </c>
      <c r="N6" s="29"/>
      <c r="O6" s="29">
        <f>M6+1</f>
        <v>15</v>
      </c>
      <c r="P6" s="54">
        <f>O6+1</f>
        <v>16</v>
      </c>
      <c r="Q6" s="22"/>
      <c r="R6" s="22"/>
    </row>
    <row r="7" spans="1:20" s="18" customFormat="1" ht="13.5">
      <c r="A7" s="67" t="s">
        <v>7</v>
      </c>
      <c r="B7" s="67"/>
      <c r="C7" s="67"/>
      <c r="D7" s="67"/>
      <c r="E7" s="67"/>
      <c r="F7" s="17">
        <f>H7+I7+K7+L7+M7+P7+O7+G7+Q7+R7</f>
        <v>344.6099999999999</v>
      </c>
      <c r="G7" s="17">
        <f>G52</f>
        <v>74</v>
      </c>
      <c r="H7" s="17">
        <f>H52</f>
        <v>-9265.4</v>
      </c>
      <c r="I7" s="17">
        <f>I46+I52+I43</f>
        <v>2065.5</v>
      </c>
      <c r="J7" s="17" t="e">
        <f>#REF!+#REF!</f>
        <v>#REF!</v>
      </c>
      <c r="K7" s="17">
        <f>K26</f>
        <v>566.4</v>
      </c>
      <c r="L7" s="17">
        <f>L31</f>
        <v>1394.5</v>
      </c>
      <c r="M7" s="17">
        <f>M8</f>
        <v>4340.91</v>
      </c>
      <c r="N7" s="17" t="e">
        <f>#REF!</f>
        <v>#REF!</v>
      </c>
      <c r="O7" s="17">
        <f>O67</f>
        <v>1168.7</v>
      </c>
      <c r="P7" s="55"/>
      <c r="Q7" s="62">
        <f>Q52</f>
        <v>0</v>
      </c>
      <c r="R7" s="62">
        <f>R52</f>
        <v>0</v>
      </c>
      <c r="T7" s="40"/>
    </row>
    <row r="8" spans="1:18" s="12" customFormat="1" ht="61.5" customHeight="1">
      <c r="A8" s="11" t="s">
        <v>4</v>
      </c>
      <c r="B8" s="13" t="s">
        <v>19</v>
      </c>
      <c r="C8" s="14"/>
      <c r="D8" s="14"/>
      <c r="E8" s="20"/>
      <c r="F8" s="10">
        <f>M8</f>
        <v>4340.91</v>
      </c>
      <c r="G8" s="15">
        <v>0</v>
      </c>
      <c r="H8" s="15">
        <v>0</v>
      </c>
      <c r="I8" s="15">
        <v>0</v>
      </c>
      <c r="J8" s="15" t="e">
        <f>#REF!</f>
        <v>#REF!</v>
      </c>
      <c r="K8" s="15">
        <v>0</v>
      </c>
      <c r="L8" s="15">
        <v>0</v>
      </c>
      <c r="M8" s="15">
        <f>M12+M9+M24</f>
        <v>4340.91</v>
      </c>
      <c r="N8" s="15" t="e">
        <f>#REF!</f>
        <v>#REF!</v>
      </c>
      <c r="O8" s="15">
        <v>0</v>
      </c>
      <c r="P8" s="56">
        <v>0</v>
      </c>
      <c r="Q8" s="23"/>
      <c r="R8" s="23"/>
    </row>
    <row r="9" spans="1:18" s="12" customFormat="1" ht="21" customHeight="1">
      <c r="A9" s="11" t="s">
        <v>5</v>
      </c>
      <c r="B9" s="16" t="s">
        <v>26</v>
      </c>
      <c r="C9" s="25" t="s">
        <v>23</v>
      </c>
      <c r="D9" s="11"/>
      <c r="E9" s="9"/>
      <c r="F9" s="10">
        <f>M9</f>
        <v>57.3</v>
      </c>
      <c r="G9" s="15"/>
      <c r="H9" s="15"/>
      <c r="I9" s="15"/>
      <c r="J9" s="15"/>
      <c r="K9" s="15"/>
      <c r="L9" s="15"/>
      <c r="M9" s="52">
        <f>M10+M11</f>
        <v>57.3</v>
      </c>
      <c r="N9" s="15"/>
      <c r="O9" s="15"/>
      <c r="P9" s="56"/>
      <c r="Q9" s="23"/>
      <c r="R9" s="23"/>
    </row>
    <row r="10" spans="1:18" s="12" customFormat="1" ht="32.25" customHeight="1">
      <c r="A10" s="11" t="s">
        <v>6</v>
      </c>
      <c r="B10" s="16" t="s">
        <v>77</v>
      </c>
      <c r="C10" s="25"/>
      <c r="D10" s="11" t="s">
        <v>32</v>
      </c>
      <c r="E10" s="9" t="s">
        <v>49</v>
      </c>
      <c r="F10" s="10">
        <f>M10</f>
        <v>46.5</v>
      </c>
      <c r="G10" s="15"/>
      <c r="H10" s="15"/>
      <c r="I10" s="15"/>
      <c r="J10" s="15"/>
      <c r="K10" s="15"/>
      <c r="L10" s="15"/>
      <c r="M10" s="52">
        <v>46.5</v>
      </c>
      <c r="N10" s="15"/>
      <c r="O10" s="15"/>
      <c r="P10" s="56"/>
      <c r="Q10" s="23"/>
      <c r="R10" s="23"/>
    </row>
    <row r="11" spans="1:18" s="12" customFormat="1" ht="21" customHeight="1">
      <c r="A11" s="11" t="s">
        <v>55</v>
      </c>
      <c r="B11" s="16" t="s">
        <v>78</v>
      </c>
      <c r="C11" s="25"/>
      <c r="D11" s="11" t="s">
        <v>33</v>
      </c>
      <c r="E11" s="9" t="s">
        <v>49</v>
      </c>
      <c r="F11" s="10">
        <f>M11</f>
        <v>10.8</v>
      </c>
      <c r="G11" s="15"/>
      <c r="H11" s="15"/>
      <c r="I11" s="15"/>
      <c r="J11" s="15"/>
      <c r="K11" s="15"/>
      <c r="L11" s="15"/>
      <c r="M11" s="52">
        <v>10.8</v>
      </c>
      <c r="N11" s="15"/>
      <c r="O11" s="15"/>
      <c r="P11" s="56"/>
      <c r="Q11" s="23"/>
      <c r="R11" s="23"/>
    </row>
    <row r="12" spans="1:18" s="12" customFormat="1" ht="12.75">
      <c r="A12" s="11" t="s">
        <v>56</v>
      </c>
      <c r="B12" s="16" t="s">
        <v>27</v>
      </c>
      <c r="C12" s="11" t="s">
        <v>24</v>
      </c>
      <c r="D12" s="11"/>
      <c r="E12" s="9"/>
      <c r="F12" s="10">
        <f>M12</f>
        <v>4572.61</v>
      </c>
      <c r="G12" s="10"/>
      <c r="H12" s="10"/>
      <c r="I12" s="10"/>
      <c r="J12" s="10" t="e">
        <f>SUM(#REF!)</f>
        <v>#REF!</v>
      </c>
      <c r="K12" s="10"/>
      <c r="L12" s="10"/>
      <c r="M12" s="10">
        <f>SUM(M13:M23)</f>
        <v>4572.61</v>
      </c>
      <c r="N12" s="10"/>
      <c r="O12" s="10"/>
      <c r="P12" s="57" t="e">
        <f>SUM(#REF!)</f>
        <v>#REF!</v>
      </c>
      <c r="Q12" s="23"/>
      <c r="R12" s="23"/>
    </row>
    <row r="13" spans="1:18" s="12" customFormat="1" ht="39">
      <c r="A13" s="30">
        <f aca="true" t="shared" si="0" ref="A13:A48">A12+1</f>
        <v>6</v>
      </c>
      <c r="B13" s="16" t="s">
        <v>110</v>
      </c>
      <c r="C13" s="11"/>
      <c r="D13" s="11" t="s">
        <v>32</v>
      </c>
      <c r="E13" s="9" t="s">
        <v>72</v>
      </c>
      <c r="F13" s="10">
        <f>SUM(G13:P13)</f>
        <v>440.09999999999997</v>
      </c>
      <c r="G13" s="10"/>
      <c r="H13" s="10"/>
      <c r="I13" s="10"/>
      <c r="J13" s="10"/>
      <c r="K13" s="10"/>
      <c r="L13" s="10"/>
      <c r="M13" s="38">
        <f>269.9+170.2</f>
        <v>440.09999999999997</v>
      </c>
      <c r="N13" s="38"/>
      <c r="O13" s="10"/>
      <c r="P13" s="57"/>
      <c r="Q13" s="23"/>
      <c r="R13" s="23"/>
    </row>
    <row r="14" spans="1:18" s="12" customFormat="1" ht="26.25">
      <c r="A14" s="30">
        <f t="shared" si="0"/>
        <v>7</v>
      </c>
      <c r="B14" s="16" t="s">
        <v>73</v>
      </c>
      <c r="C14" s="11"/>
      <c r="D14" s="11" t="s">
        <v>32</v>
      </c>
      <c r="E14" s="9" t="s">
        <v>44</v>
      </c>
      <c r="F14" s="10">
        <f>SUM(G14:P14)</f>
        <v>96.5</v>
      </c>
      <c r="G14" s="10"/>
      <c r="H14" s="10"/>
      <c r="I14" s="10"/>
      <c r="J14" s="10"/>
      <c r="K14" s="10"/>
      <c r="L14" s="10"/>
      <c r="M14" s="38">
        <f>46.6+49.9</f>
        <v>96.5</v>
      </c>
      <c r="N14" s="38"/>
      <c r="O14" s="10"/>
      <c r="P14" s="57"/>
      <c r="Q14" s="23"/>
      <c r="R14" s="23"/>
    </row>
    <row r="15" spans="1:18" s="12" customFormat="1" ht="26.25">
      <c r="A15" s="30">
        <f t="shared" si="0"/>
        <v>8</v>
      </c>
      <c r="B15" s="16" t="s">
        <v>111</v>
      </c>
      <c r="C15" s="11"/>
      <c r="D15" s="11" t="s">
        <v>32</v>
      </c>
      <c r="E15" s="9" t="s">
        <v>48</v>
      </c>
      <c r="F15" s="10">
        <f aca="true" t="shared" si="1" ref="F15:F23">SUM(G15:P15)</f>
        <v>504.2</v>
      </c>
      <c r="G15" s="10"/>
      <c r="H15" s="10"/>
      <c r="I15" s="10"/>
      <c r="J15" s="10"/>
      <c r="K15" s="10"/>
      <c r="L15" s="10"/>
      <c r="M15" s="38">
        <f>504.2</f>
        <v>504.2</v>
      </c>
      <c r="N15" s="38"/>
      <c r="O15" s="10"/>
      <c r="P15" s="57"/>
      <c r="Q15" s="23"/>
      <c r="R15" s="23"/>
    </row>
    <row r="16" spans="1:18" s="12" customFormat="1" ht="39">
      <c r="A16" s="30">
        <f t="shared" si="0"/>
        <v>9</v>
      </c>
      <c r="B16" s="16" t="s">
        <v>112</v>
      </c>
      <c r="C16" s="11"/>
      <c r="D16" s="11" t="s">
        <v>32</v>
      </c>
      <c r="E16" s="9" t="s">
        <v>48</v>
      </c>
      <c r="F16" s="10">
        <f t="shared" si="1"/>
        <v>88.00999999999999</v>
      </c>
      <c r="G16" s="10"/>
      <c r="H16" s="10"/>
      <c r="I16" s="10"/>
      <c r="J16" s="10"/>
      <c r="K16" s="10"/>
      <c r="L16" s="10"/>
      <c r="M16" s="38">
        <f>73.47+14.54</f>
        <v>88.00999999999999</v>
      </c>
      <c r="N16" s="38"/>
      <c r="O16" s="10"/>
      <c r="P16" s="57"/>
      <c r="Q16" s="23"/>
      <c r="R16" s="23"/>
    </row>
    <row r="17" spans="1:18" s="12" customFormat="1" ht="26.25">
      <c r="A17" s="30">
        <f t="shared" si="0"/>
        <v>10</v>
      </c>
      <c r="B17" s="16" t="s">
        <v>113</v>
      </c>
      <c r="C17" s="11"/>
      <c r="D17" s="11" t="s">
        <v>65</v>
      </c>
      <c r="E17" s="9" t="s">
        <v>80</v>
      </c>
      <c r="F17" s="10">
        <f>M17</f>
        <v>-169</v>
      </c>
      <c r="G17" s="10"/>
      <c r="H17" s="10"/>
      <c r="I17" s="10"/>
      <c r="J17" s="10"/>
      <c r="K17" s="10"/>
      <c r="L17" s="10"/>
      <c r="M17" s="38">
        <v>-169</v>
      </c>
      <c r="N17" s="38"/>
      <c r="O17" s="10"/>
      <c r="P17" s="57"/>
      <c r="Q17" s="23"/>
      <c r="R17" s="23"/>
    </row>
    <row r="18" spans="1:18" s="12" customFormat="1" ht="52.5">
      <c r="A18" s="30">
        <f t="shared" si="0"/>
        <v>11</v>
      </c>
      <c r="B18" s="16" t="s">
        <v>114</v>
      </c>
      <c r="C18" s="11"/>
      <c r="D18" s="11" t="s">
        <v>31</v>
      </c>
      <c r="E18" s="9" t="s">
        <v>80</v>
      </c>
      <c r="F18" s="10">
        <f>M18</f>
        <v>458</v>
      </c>
      <c r="G18" s="10"/>
      <c r="H18" s="10"/>
      <c r="I18" s="10"/>
      <c r="J18" s="10"/>
      <c r="K18" s="10"/>
      <c r="L18" s="10"/>
      <c r="M18" s="38">
        <v>458</v>
      </c>
      <c r="N18" s="38"/>
      <c r="O18" s="10"/>
      <c r="P18" s="57"/>
      <c r="Q18" s="23"/>
      <c r="R18" s="23"/>
    </row>
    <row r="19" spans="1:18" s="12" customFormat="1" ht="26.25">
      <c r="A19" s="30">
        <f t="shared" si="0"/>
        <v>12</v>
      </c>
      <c r="B19" s="16" t="s">
        <v>74</v>
      </c>
      <c r="C19" s="11"/>
      <c r="D19" s="11" t="s">
        <v>65</v>
      </c>
      <c r="E19" s="9" t="s">
        <v>75</v>
      </c>
      <c r="F19" s="10">
        <f t="shared" si="1"/>
        <v>2124.2</v>
      </c>
      <c r="G19" s="10"/>
      <c r="H19" s="10"/>
      <c r="I19" s="10"/>
      <c r="J19" s="10"/>
      <c r="K19" s="10"/>
      <c r="L19" s="10"/>
      <c r="M19" s="38">
        <v>2124.2</v>
      </c>
      <c r="N19" s="38"/>
      <c r="O19" s="10"/>
      <c r="P19" s="57"/>
      <c r="Q19" s="23"/>
      <c r="R19" s="23"/>
    </row>
    <row r="20" spans="1:18" s="12" customFormat="1" ht="26.25">
      <c r="A20" s="30">
        <f t="shared" si="0"/>
        <v>13</v>
      </c>
      <c r="B20" s="16" t="s">
        <v>76</v>
      </c>
      <c r="C20" s="11"/>
      <c r="D20" s="11" t="s">
        <v>31</v>
      </c>
      <c r="E20" s="9" t="s">
        <v>44</v>
      </c>
      <c r="F20" s="10">
        <f t="shared" si="1"/>
        <v>67.5</v>
      </c>
      <c r="G20" s="10"/>
      <c r="H20" s="10"/>
      <c r="I20" s="10"/>
      <c r="J20" s="10"/>
      <c r="K20" s="10"/>
      <c r="L20" s="10"/>
      <c r="M20" s="38">
        <v>67.5</v>
      </c>
      <c r="N20" s="38"/>
      <c r="O20" s="10"/>
      <c r="P20" s="57"/>
      <c r="Q20" s="23"/>
      <c r="R20" s="23"/>
    </row>
    <row r="21" spans="1:18" s="12" customFormat="1" ht="26.25">
      <c r="A21" s="30">
        <f t="shared" si="0"/>
        <v>14</v>
      </c>
      <c r="B21" s="16" t="s">
        <v>79</v>
      </c>
      <c r="C21" s="11"/>
      <c r="D21" s="11" t="s">
        <v>31</v>
      </c>
      <c r="E21" s="9" t="s">
        <v>80</v>
      </c>
      <c r="F21" s="10">
        <f t="shared" si="1"/>
        <v>280.8</v>
      </c>
      <c r="G21" s="10"/>
      <c r="H21" s="10"/>
      <c r="I21" s="10"/>
      <c r="J21" s="10"/>
      <c r="K21" s="10"/>
      <c r="L21" s="10"/>
      <c r="M21" s="38">
        <v>280.8</v>
      </c>
      <c r="N21" s="38"/>
      <c r="O21" s="10"/>
      <c r="P21" s="57"/>
      <c r="Q21" s="23"/>
      <c r="R21" s="23"/>
    </row>
    <row r="22" spans="1:18" s="12" customFormat="1" ht="26.25">
      <c r="A22" s="30">
        <f t="shared" si="0"/>
        <v>15</v>
      </c>
      <c r="B22" s="16" t="s">
        <v>81</v>
      </c>
      <c r="C22" s="11"/>
      <c r="D22" s="11" t="s">
        <v>65</v>
      </c>
      <c r="E22" s="9" t="s">
        <v>80</v>
      </c>
      <c r="F22" s="10">
        <f t="shared" si="1"/>
        <v>498.1</v>
      </c>
      <c r="G22" s="10"/>
      <c r="H22" s="10"/>
      <c r="I22" s="10"/>
      <c r="J22" s="10"/>
      <c r="K22" s="10"/>
      <c r="L22" s="10"/>
      <c r="M22" s="38">
        <v>498.1</v>
      </c>
      <c r="N22" s="38"/>
      <c r="O22" s="10"/>
      <c r="P22" s="57"/>
      <c r="Q22" s="23"/>
      <c r="R22" s="23"/>
    </row>
    <row r="23" spans="1:18" s="12" customFormat="1" ht="12.75">
      <c r="A23" s="30">
        <f t="shared" si="0"/>
        <v>16</v>
      </c>
      <c r="B23" s="16" t="s">
        <v>82</v>
      </c>
      <c r="C23" s="11"/>
      <c r="D23" s="11" t="s">
        <v>65</v>
      </c>
      <c r="E23" s="9" t="s">
        <v>44</v>
      </c>
      <c r="F23" s="10">
        <f t="shared" si="1"/>
        <v>184.2</v>
      </c>
      <c r="G23" s="10"/>
      <c r="H23" s="10"/>
      <c r="I23" s="10"/>
      <c r="J23" s="10"/>
      <c r="K23" s="10"/>
      <c r="L23" s="10"/>
      <c r="M23" s="38">
        <v>184.2</v>
      </c>
      <c r="N23" s="38"/>
      <c r="O23" s="10"/>
      <c r="P23" s="57"/>
      <c r="Q23" s="23"/>
      <c r="R23" s="23"/>
    </row>
    <row r="24" spans="1:18" s="12" customFormat="1" ht="12.75">
      <c r="A24" s="30">
        <f t="shared" si="0"/>
        <v>17</v>
      </c>
      <c r="B24" s="33" t="s">
        <v>34</v>
      </c>
      <c r="C24" s="25" t="s">
        <v>28</v>
      </c>
      <c r="D24" s="11"/>
      <c r="E24" s="9"/>
      <c r="F24" s="10">
        <f>M24</f>
        <v>-289</v>
      </c>
      <c r="G24" s="10"/>
      <c r="H24" s="10"/>
      <c r="I24" s="10"/>
      <c r="J24" s="10"/>
      <c r="K24" s="10"/>
      <c r="L24" s="10"/>
      <c r="M24" s="38">
        <f>M25</f>
        <v>-289</v>
      </c>
      <c r="N24" s="38"/>
      <c r="O24" s="10"/>
      <c r="P24" s="57"/>
      <c r="Q24" s="23"/>
      <c r="R24" s="63"/>
    </row>
    <row r="25" spans="1:18" s="12" customFormat="1" ht="12.75">
      <c r="A25" s="30">
        <f t="shared" si="0"/>
        <v>18</v>
      </c>
      <c r="B25" s="16" t="s">
        <v>115</v>
      </c>
      <c r="C25" s="11"/>
      <c r="D25" s="11" t="s">
        <v>32</v>
      </c>
      <c r="E25" s="9" t="s">
        <v>116</v>
      </c>
      <c r="F25" s="10">
        <f>M25</f>
        <v>-289</v>
      </c>
      <c r="G25" s="10"/>
      <c r="H25" s="10"/>
      <c r="I25" s="10"/>
      <c r="J25" s="10"/>
      <c r="K25" s="10"/>
      <c r="L25" s="10"/>
      <c r="M25" s="38">
        <v>-289</v>
      </c>
      <c r="N25" s="38"/>
      <c r="O25" s="10"/>
      <c r="P25" s="57"/>
      <c r="Q25" s="23"/>
      <c r="R25" s="63"/>
    </row>
    <row r="26" spans="1:18" ht="52.5">
      <c r="A26" s="30">
        <f t="shared" si="0"/>
        <v>19</v>
      </c>
      <c r="B26" s="13" t="s">
        <v>20</v>
      </c>
      <c r="C26" s="11"/>
      <c r="D26" s="11"/>
      <c r="E26" s="9"/>
      <c r="F26" s="10">
        <f aca="true" t="shared" si="2" ref="F26:F38">SUM(G26:P26)</f>
        <v>566.4</v>
      </c>
      <c r="G26" s="24"/>
      <c r="H26" s="24"/>
      <c r="I26" s="24"/>
      <c r="J26" s="24"/>
      <c r="K26" s="37">
        <f>K27</f>
        <v>566.4</v>
      </c>
      <c r="L26" s="21"/>
      <c r="M26" s="22"/>
      <c r="N26" s="22"/>
      <c r="O26" s="22"/>
      <c r="P26" s="58"/>
      <c r="Q26" s="22"/>
      <c r="R26" s="22"/>
    </row>
    <row r="27" spans="1:18" ht="12.75">
      <c r="A27" s="30">
        <f t="shared" si="0"/>
        <v>20</v>
      </c>
      <c r="B27" s="16" t="s">
        <v>27</v>
      </c>
      <c r="C27" s="11" t="s">
        <v>24</v>
      </c>
      <c r="D27" s="25"/>
      <c r="E27" s="9"/>
      <c r="F27" s="10">
        <f>K27</f>
        <v>566.4</v>
      </c>
      <c r="G27" s="24"/>
      <c r="H27" s="24"/>
      <c r="I27" s="24"/>
      <c r="J27" s="24"/>
      <c r="K27" s="21">
        <f>SUM(K28:K30)</f>
        <v>566.4</v>
      </c>
      <c r="L27" s="21"/>
      <c r="M27" s="22"/>
      <c r="N27" s="22"/>
      <c r="O27" s="22"/>
      <c r="P27" s="58"/>
      <c r="Q27" s="22"/>
      <c r="R27" s="22"/>
    </row>
    <row r="28" spans="1:18" ht="12.75">
      <c r="A28" s="30">
        <f t="shared" si="0"/>
        <v>21</v>
      </c>
      <c r="B28" s="16" t="s">
        <v>83</v>
      </c>
      <c r="C28" s="11"/>
      <c r="D28" s="25" t="s">
        <v>65</v>
      </c>
      <c r="E28" s="9" t="s">
        <v>84</v>
      </c>
      <c r="F28" s="10">
        <f t="shared" si="2"/>
        <v>11.5</v>
      </c>
      <c r="G28" s="24"/>
      <c r="H28" s="24"/>
      <c r="I28" s="24"/>
      <c r="J28" s="24"/>
      <c r="K28" s="21">
        <v>11.5</v>
      </c>
      <c r="L28" s="21"/>
      <c r="M28" s="22"/>
      <c r="N28" s="22"/>
      <c r="O28" s="22"/>
      <c r="P28" s="58"/>
      <c r="Q28" s="22"/>
      <c r="R28" s="22"/>
    </row>
    <row r="29" spans="1:18" ht="12.75">
      <c r="A29" s="30">
        <f>A28+1</f>
        <v>22</v>
      </c>
      <c r="B29" s="16" t="s">
        <v>85</v>
      </c>
      <c r="C29" s="11"/>
      <c r="D29" s="25" t="s">
        <v>31</v>
      </c>
      <c r="E29" s="9" t="s">
        <v>86</v>
      </c>
      <c r="F29" s="10">
        <f t="shared" si="2"/>
        <v>455.9</v>
      </c>
      <c r="G29" s="24"/>
      <c r="H29" s="24"/>
      <c r="I29" s="24"/>
      <c r="J29" s="24"/>
      <c r="K29" s="21">
        <f>377.3+78.6</f>
        <v>455.9</v>
      </c>
      <c r="L29" s="21"/>
      <c r="M29" s="22"/>
      <c r="N29" s="22"/>
      <c r="O29" s="22"/>
      <c r="P29" s="58"/>
      <c r="Q29" s="22"/>
      <c r="R29" s="22"/>
    </row>
    <row r="30" spans="1:18" ht="12.75">
      <c r="A30" s="30">
        <f>A29+1</f>
        <v>23</v>
      </c>
      <c r="B30" s="16" t="s">
        <v>87</v>
      </c>
      <c r="C30" s="11"/>
      <c r="D30" s="25" t="s">
        <v>31</v>
      </c>
      <c r="E30" s="9" t="s">
        <v>88</v>
      </c>
      <c r="F30" s="10">
        <f t="shared" si="2"/>
        <v>99</v>
      </c>
      <c r="G30" s="24"/>
      <c r="H30" s="24"/>
      <c r="I30" s="24"/>
      <c r="J30" s="24"/>
      <c r="K30" s="21">
        <v>99</v>
      </c>
      <c r="L30" s="21"/>
      <c r="M30" s="22"/>
      <c r="N30" s="22"/>
      <c r="O30" s="22"/>
      <c r="P30" s="58"/>
      <c r="Q30" s="22"/>
      <c r="R30" s="22"/>
    </row>
    <row r="31" spans="1:18" ht="78.75">
      <c r="A31" s="30">
        <f>A30+1</f>
        <v>24</v>
      </c>
      <c r="B31" s="27" t="s">
        <v>21</v>
      </c>
      <c r="C31" s="25"/>
      <c r="D31" s="25"/>
      <c r="E31" s="8"/>
      <c r="F31" s="10">
        <f t="shared" si="2"/>
        <v>1394.5</v>
      </c>
      <c r="G31" s="24"/>
      <c r="H31" s="24"/>
      <c r="I31" s="24"/>
      <c r="J31" s="24"/>
      <c r="K31" s="21"/>
      <c r="L31" s="37">
        <f>L32</f>
        <v>1394.5</v>
      </c>
      <c r="M31" s="22"/>
      <c r="N31" s="22"/>
      <c r="O31" s="22"/>
      <c r="P31" s="58"/>
      <c r="Q31" s="22"/>
      <c r="R31" s="22"/>
    </row>
    <row r="32" spans="1:18" ht="12.75">
      <c r="A32" s="30">
        <f>A31+1</f>
        <v>25</v>
      </c>
      <c r="B32" s="16" t="s">
        <v>27</v>
      </c>
      <c r="C32" s="11" t="s">
        <v>24</v>
      </c>
      <c r="D32" s="25"/>
      <c r="E32" s="9"/>
      <c r="F32" s="10">
        <f t="shared" si="2"/>
        <v>1394.5</v>
      </c>
      <c r="G32" s="24"/>
      <c r="H32" s="24"/>
      <c r="I32" s="24"/>
      <c r="J32" s="24"/>
      <c r="K32" s="21"/>
      <c r="L32" s="37">
        <f>SUM(L33:L42)</f>
        <v>1394.5</v>
      </c>
      <c r="M32" s="22"/>
      <c r="N32" s="22"/>
      <c r="O32" s="22"/>
      <c r="P32" s="58"/>
      <c r="Q32" s="22"/>
      <c r="R32" s="22"/>
    </row>
    <row r="33" spans="1:18" ht="12.75">
      <c r="A33" s="30">
        <f t="shared" si="0"/>
        <v>26</v>
      </c>
      <c r="B33" s="16" t="s">
        <v>89</v>
      </c>
      <c r="C33" s="11"/>
      <c r="D33" s="25" t="s">
        <v>53</v>
      </c>
      <c r="E33" s="9" t="s">
        <v>90</v>
      </c>
      <c r="F33" s="10">
        <f t="shared" si="2"/>
        <v>-200</v>
      </c>
      <c r="G33" s="24"/>
      <c r="H33" s="24"/>
      <c r="I33" s="24"/>
      <c r="J33" s="24"/>
      <c r="K33" s="21"/>
      <c r="L33" s="21">
        <v>-200</v>
      </c>
      <c r="M33" s="22"/>
      <c r="N33" s="22"/>
      <c r="O33" s="22"/>
      <c r="P33" s="58"/>
      <c r="Q33" s="22"/>
      <c r="R33" s="22"/>
    </row>
    <row r="34" spans="1:18" ht="12.75">
      <c r="A34" s="30">
        <f t="shared" si="0"/>
        <v>27</v>
      </c>
      <c r="B34" s="16" t="s">
        <v>91</v>
      </c>
      <c r="C34" s="11"/>
      <c r="D34" s="25" t="s">
        <v>53</v>
      </c>
      <c r="E34" s="9" t="s">
        <v>54</v>
      </c>
      <c r="F34" s="10">
        <f t="shared" si="2"/>
        <v>200</v>
      </c>
      <c r="G34" s="24"/>
      <c r="H34" s="24"/>
      <c r="I34" s="24"/>
      <c r="J34" s="24"/>
      <c r="K34" s="21"/>
      <c r="L34" s="21">
        <v>200</v>
      </c>
      <c r="M34" s="22"/>
      <c r="N34" s="22"/>
      <c r="O34" s="22"/>
      <c r="P34" s="58"/>
      <c r="Q34" s="22"/>
      <c r="R34" s="22"/>
    </row>
    <row r="35" spans="1:18" ht="12.75">
      <c r="A35" s="30">
        <f t="shared" si="0"/>
        <v>28</v>
      </c>
      <c r="B35" s="16" t="s">
        <v>92</v>
      </c>
      <c r="C35" s="11"/>
      <c r="D35" s="25" t="s">
        <v>31</v>
      </c>
      <c r="E35" s="9" t="s">
        <v>93</v>
      </c>
      <c r="F35" s="10">
        <f t="shared" si="2"/>
        <v>18</v>
      </c>
      <c r="G35" s="24"/>
      <c r="H35" s="24"/>
      <c r="I35" s="24"/>
      <c r="J35" s="24"/>
      <c r="K35" s="21"/>
      <c r="L35" s="21">
        <v>18</v>
      </c>
      <c r="M35" s="22"/>
      <c r="N35" s="22"/>
      <c r="O35" s="22"/>
      <c r="P35" s="58"/>
      <c r="Q35" s="22"/>
      <c r="R35" s="22"/>
    </row>
    <row r="36" spans="1:18" ht="12.75">
      <c r="A36" s="30">
        <f t="shared" si="0"/>
        <v>29</v>
      </c>
      <c r="B36" s="16" t="s">
        <v>92</v>
      </c>
      <c r="C36" s="11"/>
      <c r="D36" s="25" t="s">
        <v>31</v>
      </c>
      <c r="E36" s="9" t="s">
        <v>94</v>
      </c>
      <c r="F36" s="10">
        <f t="shared" si="2"/>
        <v>14</v>
      </c>
      <c r="G36" s="24"/>
      <c r="H36" s="24"/>
      <c r="I36" s="24"/>
      <c r="J36" s="24"/>
      <c r="K36" s="21"/>
      <c r="L36" s="21">
        <v>14</v>
      </c>
      <c r="M36" s="22"/>
      <c r="N36" s="22"/>
      <c r="O36" s="22"/>
      <c r="P36" s="58"/>
      <c r="Q36" s="22"/>
      <c r="R36" s="22"/>
    </row>
    <row r="37" spans="1:18" ht="78.75">
      <c r="A37" s="30">
        <f t="shared" si="0"/>
        <v>30</v>
      </c>
      <c r="B37" s="16" t="s">
        <v>95</v>
      </c>
      <c r="C37" s="11"/>
      <c r="D37" s="25" t="s">
        <v>31</v>
      </c>
      <c r="E37" s="9" t="s">
        <v>96</v>
      </c>
      <c r="F37" s="10">
        <f t="shared" si="2"/>
        <v>616.1</v>
      </c>
      <c r="G37" s="24"/>
      <c r="H37" s="24"/>
      <c r="I37" s="24"/>
      <c r="J37" s="24"/>
      <c r="K37" s="21"/>
      <c r="L37" s="21">
        <v>616.1</v>
      </c>
      <c r="M37" s="22"/>
      <c r="N37" s="22"/>
      <c r="O37" s="22"/>
      <c r="P37" s="58"/>
      <c r="Q37" s="22"/>
      <c r="R37" s="22"/>
    </row>
    <row r="38" spans="1:18" ht="52.5">
      <c r="A38" s="30">
        <f t="shared" si="0"/>
        <v>31</v>
      </c>
      <c r="B38" s="16" t="s">
        <v>97</v>
      </c>
      <c r="C38" s="11"/>
      <c r="D38" s="25" t="s">
        <v>31</v>
      </c>
      <c r="E38" s="9" t="s">
        <v>98</v>
      </c>
      <c r="F38" s="10">
        <f t="shared" si="2"/>
        <v>211.6</v>
      </c>
      <c r="G38" s="24"/>
      <c r="H38" s="24"/>
      <c r="I38" s="24"/>
      <c r="J38" s="24"/>
      <c r="K38" s="21"/>
      <c r="L38" s="21">
        <f>250-38.4</f>
        <v>211.6</v>
      </c>
      <c r="M38" s="22"/>
      <c r="N38" s="22"/>
      <c r="O38" s="22"/>
      <c r="P38" s="58"/>
      <c r="Q38" s="22"/>
      <c r="R38" s="22"/>
    </row>
    <row r="39" spans="1:18" ht="26.25">
      <c r="A39" s="30">
        <f t="shared" si="0"/>
        <v>32</v>
      </c>
      <c r="B39" s="16" t="s">
        <v>100</v>
      </c>
      <c r="C39" s="11"/>
      <c r="D39" s="25" t="s">
        <v>65</v>
      </c>
      <c r="E39" s="9" t="s">
        <v>99</v>
      </c>
      <c r="F39" s="10">
        <f>L39</f>
        <v>364.2</v>
      </c>
      <c r="G39" s="24"/>
      <c r="H39" s="24"/>
      <c r="I39" s="24"/>
      <c r="J39" s="24"/>
      <c r="K39" s="21"/>
      <c r="L39" s="21">
        <v>364.2</v>
      </c>
      <c r="M39" s="22"/>
      <c r="N39" s="22"/>
      <c r="O39" s="22"/>
      <c r="P39" s="58"/>
      <c r="Q39" s="22"/>
      <c r="R39" s="22"/>
    </row>
    <row r="40" spans="1:18" ht="39">
      <c r="A40" s="30">
        <f t="shared" si="0"/>
        <v>33</v>
      </c>
      <c r="B40" s="16" t="s">
        <v>101</v>
      </c>
      <c r="C40" s="11"/>
      <c r="D40" s="25" t="s">
        <v>65</v>
      </c>
      <c r="E40" s="9" t="s">
        <v>99</v>
      </c>
      <c r="F40" s="10">
        <f>L40</f>
        <v>40.8</v>
      </c>
      <c r="G40" s="24"/>
      <c r="H40" s="24"/>
      <c r="I40" s="24"/>
      <c r="J40" s="24"/>
      <c r="K40" s="21"/>
      <c r="L40" s="21">
        <v>40.8</v>
      </c>
      <c r="M40" s="22"/>
      <c r="N40" s="22"/>
      <c r="O40" s="22"/>
      <c r="P40" s="58"/>
      <c r="Q40" s="22"/>
      <c r="R40" s="22"/>
    </row>
    <row r="41" spans="1:18" ht="52.5">
      <c r="A41" s="30">
        <f t="shared" si="0"/>
        <v>34</v>
      </c>
      <c r="B41" s="16" t="s">
        <v>102</v>
      </c>
      <c r="C41" s="11"/>
      <c r="D41" s="25"/>
      <c r="E41" s="9" t="s">
        <v>99</v>
      </c>
      <c r="F41" s="10">
        <f>L41</f>
        <v>12</v>
      </c>
      <c r="G41" s="24"/>
      <c r="H41" s="24"/>
      <c r="I41" s="24"/>
      <c r="J41" s="24"/>
      <c r="K41" s="21"/>
      <c r="L41" s="21">
        <v>12</v>
      </c>
      <c r="M41" s="22"/>
      <c r="N41" s="22"/>
      <c r="O41" s="22"/>
      <c r="P41" s="58"/>
      <c r="Q41" s="22"/>
      <c r="R41" s="22"/>
    </row>
    <row r="42" spans="1:18" ht="39">
      <c r="A42" s="30">
        <f t="shared" si="0"/>
        <v>35</v>
      </c>
      <c r="B42" s="16" t="s">
        <v>103</v>
      </c>
      <c r="C42" s="11"/>
      <c r="D42" s="25"/>
      <c r="E42" s="9" t="s">
        <v>99</v>
      </c>
      <c r="F42" s="10">
        <f>L42</f>
        <v>117.8</v>
      </c>
      <c r="G42" s="24"/>
      <c r="H42" s="24"/>
      <c r="I42" s="24"/>
      <c r="J42" s="24"/>
      <c r="K42" s="21"/>
      <c r="L42" s="21">
        <v>117.8</v>
      </c>
      <c r="M42" s="22"/>
      <c r="N42" s="22"/>
      <c r="O42" s="22"/>
      <c r="P42" s="58"/>
      <c r="Q42" s="22"/>
      <c r="R42" s="22"/>
    </row>
    <row r="43" spans="1:18" ht="78.75">
      <c r="A43" s="30">
        <f t="shared" si="0"/>
        <v>36</v>
      </c>
      <c r="B43" s="13" t="s">
        <v>118</v>
      </c>
      <c r="C43" s="11"/>
      <c r="D43" s="25"/>
      <c r="E43" s="9"/>
      <c r="F43" s="10">
        <f aca="true" t="shared" si="3" ref="F43:F49">I43</f>
        <v>285</v>
      </c>
      <c r="G43" s="24"/>
      <c r="H43" s="24"/>
      <c r="I43" s="36">
        <f>I44</f>
        <v>285</v>
      </c>
      <c r="J43" s="24"/>
      <c r="K43" s="21"/>
      <c r="L43" s="21"/>
      <c r="M43" s="22"/>
      <c r="N43" s="22"/>
      <c r="O43" s="22"/>
      <c r="P43" s="58"/>
      <c r="Q43" s="22"/>
      <c r="R43" s="22"/>
    </row>
    <row r="44" spans="1:18" ht="12.75">
      <c r="A44" s="30">
        <f t="shared" si="0"/>
        <v>37</v>
      </c>
      <c r="B44" s="35" t="s">
        <v>40</v>
      </c>
      <c r="C44" s="25" t="s">
        <v>39</v>
      </c>
      <c r="D44" s="25"/>
      <c r="E44" s="9"/>
      <c r="F44" s="10">
        <f t="shared" si="3"/>
        <v>285</v>
      </c>
      <c r="G44" s="24"/>
      <c r="H44" s="24"/>
      <c r="I44" s="36">
        <f>I45</f>
        <v>285</v>
      </c>
      <c r="J44" s="24"/>
      <c r="K44" s="21"/>
      <c r="L44" s="21"/>
      <c r="M44" s="22"/>
      <c r="N44" s="22"/>
      <c r="O44" s="22"/>
      <c r="P44" s="58"/>
      <c r="Q44" s="22"/>
      <c r="R44" s="22"/>
    </row>
    <row r="45" spans="1:18" ht="52.5">
      <c r="A45" s="30">
        <f t="shared" si="0"/>
        <v>38</v>
      </c>
      <c r="B45" s="16" t="s">
        <v>119</v>
      </c>
      <c r="C45" s="11"/>
      <c r="D45" s="25" t="s">
        <v>58</v>
      </c>
      <c r="E45" s="9" t="s">
        <v>120</v>
      </c>
      <c r="F45" s="10">
        <f t="shared" si="3"/>
        <v>285</v>
      </c>
      <c r="G45" s="24"/>
      <c r="H45" s="24"/>
      <c r="I45" s="24">
        <v>285</v>
      </c>
      <c r="J45" s="24"/>
      <c r="K45" s="21"/>
      <c r="L45" s="21"/>
      <c r="M45" s="22"/>
      <c r="N45" s="22"/>
      <c r="O45" s="22"/>
      <c r="P45" s="58"/>
      <c r="Q45" s="22"/>
      <c r="R45" s="22"/>
    </row>
    <row r="46" spans="1:19" ht="86.25" customHeight="1">
      <c r="A46" s="30">
        <f t="shared" si="0"/>
        <v>39</v>
      </c>
      <c r="B46" s="27" t="s">
        <v>35</v>
      </c>
      <c r="C46" s="25"/>
      <c r="D46" s="25"/>
      <c r="E46" s="9"/>
      <c r="F46" s="10">
        <f t="shared" si="3"/>
        <v>780.5</v>
      </c>
      <c r="G46" s="10"/>
      <c r="H46" s="10"/>
      <c r="I46" s="10">
        <f>I50+I47</f>
        <v>780.5</v>
      </c>
      <c r="J46" s="10"/>
      <c r="K46" s="10"/>
      <c r="L46" s="10"/>
      <c r="M46" s="10"/>
      <c r="N46" s="10"/>
      <c r="O46" s="10"/>
      <c r="P46" s="57"/>
      <c r="Q46" s="22"/>
      <c r="R46" s="64"/>
      <c r="S46" s="39"/>
    </row>
    <row r="47" spans="1:19" ht="24" customHeight="1">
      <c r="A47" s="30">
        <f t="shared" si="0"/>
        <v>40</v>
      </c>
      <c r="B47" s="16" t="s">
        <v>26</v>
      </c>
      <c r="C47" s="25" t="s">
        <v>23</v>
      </c>
      <c r="D47" s="25"/>
      <c r="E47" s="9"/>
      <c r="F47" s="10">
        <f t="shared" si="3"/>
        <v>380.5</v>
      </c>
      <c r="G47" s="10"/>
      <c r="H47" s="10"/>
      <c r="I47" s="10">
        <f>I49+I48</f>
        <v>380.5</v>
      </c>
      <c r="J47" s="10"/>
      <c r="K47" s="10"/>
      <c r="L47" s="10"/>
      <c r="M47" s="10"/>
      <c r="N47" s="10"/>
      <c r="O47" s="10"/>
      <c r="P47" s="57"/>
      <c r="Q47" s="22"/>
      <c r="R47" s="64"/>
      <c r="S47" s="39"/>
    </row>
    <row r="48" spans="1:19" ht="47.25" customHeight="1">
      <c r="A48" s="30">
        <f t="shared" si="0"/>
        <v>41</v>
      </c>
      <c r="B48" s="16" t="s">
        <v>105</v>
      </c>
      <c r="C48" s="25"/>
      <c r="D48" s="25" t="s">
        <v>31</v>
      </c>
      <c r="E48" s="9" t="s">
        <v>106</v>
      </c>
      <c r="F48" s="10">
        <f t="shared" si="3"/>
        <v>100</v>
      </c>
      <c r="G48" s="10"/>
      <c r="H48" s="10"/>
      <c r="I48" s="38">
        <v>100</v>
      </c>
      <c r="J48" s="10"/>
      <c r="K48" s="10"/>
      <c r="L48" s="10"/>
      <c r="M48" s="10"/>
      <c r="N48" s="10"/>
      <c r="O48" s="10"/>
      <c r="P48" s="57"/>
      <c r="Q48" s="22"/>
      <c r="R48" s="64"/>
      <c r="S48" s="39"/>
    </row>
    <row r="49" spans="1:19" ht="39" customHeight="1">
      <c r="A49" s="30">
        <f>A48+1</f>
        <v>42</v>
      </c>
      <c r="B49" s="32" t="s">
        <v>107</v>
      </c>
      <c r="C49" s="25"/>
      <c r="D49" s="25" t="s">
        <v>31</v>
      </c>
      <c r="E49" s="9" t="s">
        <v>108</v>
      </c>
      <c r="F49" s="10">
        <f t="shared" si="3"/>
        <v>280.5</v>
      </c>
      <c r="G49" s="10"/>
      <c r="H49" s="10"/>
      <c r="I49" s="38">
        <v>280.5</v>
      </c>
      <c r="J49" s="10"/>
      <c r="K49" s="10"/>
      <c r="L49" s="10"/>
      <c r="M49" s="10"/>
      <c r="N49" s="10"/>
      <c r="O49" s="10"/>
      <c r="P49" s="57"/>
      <c r="Q49" s="22"/>
      <c r="R49" s="64"/>
      <c r="S49" s="39"/>
    </row>
    <row r="50" spans="1:18" ht="12.75">
      <c r="A50" s="30">
        <f>A49+1</f>
        <v>43</v>
      </c>
      <c r="B50" s="33" t="s">
        <v>34</v>
      </c>
      <c r="C50" s="25" t="s">
        <v>28</v>
      </c>
      <c r="D50" s="25"/>
      <c r="E50" s="9"/>
      <c r="F50" s="10">
        <f>SUM(G50:P50)</f>
        <v>400</v>
      </c>
      <c r="G50" s="24"/>
      <c r="H50" s="24"/>
      <c r="I50" s="37">
        <f>I51</f>
        <v>400</v>
      </c>
      <c r="J50" s="37">
        <f>J51</f>
        <v>0</v>
      </c>
      <c r="K50" s="37"/>
      <c r="L50" s="21"/>
      <c r="M50" s="22"/>
      <c r="N50" s="22"/>
      <c r="O50" s="22"/>
      <c r="P50" s="58"/>
      <c r="Q50" s="22"/>
      <c r="R50" s="22"/>
    </row>
    <row r="51" spans="1:18" ht="66">
      <c r="A51" s="30">
        <f aca="true" t="shared" si="4" ref="A51:A80">A50+1</f>
        <v>44</v>
      </c>
      <c r="B51" s="16" t="s">
        <v>47</v>
      </c>
      <c r="C51" s="25"/>
      <c r="D51" s="25" t="s">
        <v>32</v>
      </c>
      <c r="E51" s="9" t="s">
        <v>46</v>
      </c>
      <c r="F51" s="10">
        <f>SUM(G51:P51)</f>
        <v>400</v>
      </c>
      <c r="G51" s="24"/>
      <c r="H51" s="24"/>
      <c r="I51" s="24">
        <v>400</v>
      </c>
      <c r="J51" s="24"/>
      <c r="K51" s="21"/>
      <c r="L51" s="21"/>
      <c r="M51" s="22"/>
      <c r="N51" s="22"/>
      <c r="O51" s="22"/>
      <c r="P51" s="58"/>
      <c r="Q51" s="22"/>
      <c r="R51" s="22"/>
    </row>
    <row r="52" spans="1:18" ht="12.75">
      <c r="A52" s="30">
        <f t="shared" si="4"/>
        <v>45</v>
      </c>
      <c r="B52" s="28" t="s">
        <v>22</v>
      </c>
      <c r="C52" s="25"/>
      <c r="D52" s="25"/>
      <c r="E52" s="9"/>
      <c r="F52" s="10">
        <f>SUM(G52:P52)</f>
        <v>-7022.7</v>
      </c>
      <c r="G52" s="36">
        <f>G53</f>
        <v>74</v>
      </c>
      <c r="H52" s="36">
        <f>H67+H53+H65</f>
        <v>-9265.4</v>
      </c>
      <c r="I52" s="36">
        <f>I67</f>
        <v>1000</v>
      </c>
      <c r="J52" s="24"/>
      <c r="K52" s="24"/>
      <c r="L52" s="24"/>
      <c r="M52" s="24"/>
      <c r="N52" s="24"/>
      <c r="O52" s="51">
        <f>O67</f>
        <v>1168.7</v>
      </c>
      <c r="P52" s="58"/>
      <c r="Q52" s="22">
        <f>Q53</f>
        <v>0</v>
      </c>
      <c r="R52" s="22">
        <f>R53</f>
        <v>0</v>
      </c>
    </row>
    <row r="53" spans="1:18" ht="12.75">
      <c r="A53" s="30">
        <f t="shared" si="4"/>
        <v>46</v>
      </c>
      <c r="B53" s="16" t="s">
        <v>26</v>
      </c>
      <c r="C53" s="25" t="s">
        <v>23</v>
      </c>
      <c r="D53" s="25"/>
      <c r="E53" s="9"/>
      <c r="F53" s="10">
        <f>F54+F59+F60+F61+F62+F63+F64</f>
        <v>77.9</v>
      </c>
      <c r="G53" s="36">
        <f>G59+G60+G61+G62+G63</f>
        <v>74</v>
      </c>
      <c r="H53" s="36">
        <f>H63+H64+H54+H55+H56+H57+H58</f>
        <v>729.6</v>
      </c>
      <c r="I53" s="24"/>
      <c r="J53" s="24"/>
      <c r="K53" s="24"/>
      <c r="L53" s="24"/>
      <c r="M53" s="24"/>
      <c r="N53" s="24"/>
      <c r="O53" s="51"/>
      <c r="P53" s="58"/>
      <c r="Q53" s="22">
        <f>Q54</f>
        <v>0</v>
      </c>
      <c r="R53" s="22">
        <f>R62</f>
        <v>0</v>
      </c>
    </row>
    <row r="54" spans="1:18" ht="12.75">
      <c r="A54" s="30">
        <f t="shared" si="4"/>
        <v>47</v>
      </c>
      <c r="B54" s="16" t="s">
        <v>63</v>
      </c>
      <c r="C54" s="25"/>
      <c r="D54" s="25" t="s">
        <v>31</v>
      </c>
      <c r="E54" s="9">
        <v>8210080210</v>
      </c>
      <c r="F54" s="10">
        <f aca="true" t="shared" si="5" ref="F54:F59">H54</f>
        <v>28.9</v>
      </c>
      <c r="G54" s="36"/>
      <c r="H54" s="24">
        <v>28.9</v>
      </c>
      <c r="I54" s="24"/>
      <c r="J54" s="24"/>
      <c r="K54" s="24"/>
      <c r="L54" s="24"/>
      <c r="M54" s="24"/>
      <c r="N54" s="24"/>
      <c r="O54" s="51"/>
      <c r="P54" s="58"/>
      <c r="Q54" s="22"/>
      <c r="R54" s="22"/>
    </row>
    <row r="55" spans="1:18" ht="26.25">
      <c r="A55" s="30">
        <f t="shared" si="4"/>
        <v>48</v>
      </c>
      <c r="B55" s="16" t="s">
        <v>67</v>
      </c>
      <c r="C55" s="25"/>
      <c r="D55" s="25" t="s">
        <v>31</v>
      </c>
      <c r="E55" s="9">
        <v>8210084070</v>
      </c>
      <c r="F55" s="10">
        <f t="shared" si="5"/>
        <v>36.7</v>
      </c>
      <c r="G55" s="36"/>
      <c r="H55" s="24">
        <v>36.7</v>
      </c>
      <c r="I55" s="24"/>
      <c r="J55" s="24"/>
      <c r="K55" s="24"/>
      <c r="L55" s="24"/>
      <c r="M55" s="24"/>
      <c r="N55" s="24"/>
      <c r="O55" s="51"/>
      <c r="P55" s="58"/>
      <c r="Q55" s="22"/>
      <c r="R55" s="22"/>
    </row>
    <row r="56" spans="1:18" ht="26.25">
      <c r="A56" s="30">
        <f t="shared" si="4"/>
        <v>49</v>
      </c>
      <c r="B56" s="16" t="s">
        <v>70</v>
      </c>
      <c r="C56" s="25"/>
      <c r="D56" s="25" t="s">
        <v>31</v>
      </c>
      <c r="E56" s="9">
        <v>8210080210</v>
      </c>
      <c r="F56" s="10">
        <f t="shared" si="5"/>
        <v>200</v>
      </c>
      <c r="G56" s="36"/>
      <c r="H56" s="24">
        <v>200</v>
      </c>
      <c r="I56" s="24"/>
      <c r="J56" s="24"/>
      <c r="K56" s="24"/>
      <c r="L56" s="24"/>
      <c r="M56" s="24"/>
      <c r="N56" s="24"/>
      <c r="O56" s="51"/>
      <c r="P56" s="58"/>
      <c r="Q56" s="22"/>
      <c r="R56" s="22"/>
    </row>
    <row r="57" spans="1:18" ht="12.75">
      <c r="A57" s="30">
        <f t="shared" si="4"/>
        <v>50</v>
      </c>
      <c r="B57" s="16" t="s">
        <v>71</v>
      </c>
      <c r="C57" s="25"/>
      <c r="D57" s="25" t="s">
        <v>65</v>
      </c>
      <c r="E57" s="9">
        <v>8210080210</v>
      </c>
      <c r="F57" s="10">
        <f t="shared" si="5"/>
        <v>64</v>
      </c>
      <c r="G57" s="36"/>
      <c r="H57" s="24">
        <v>64</v>
      </c>
      <c r="I57" s="24"/>
      <c r="J57" s="24"/>
      <c r="K57" s="24"/>
      <c r="L57" s="24"/>
      <c r="M57" s="24"/>
      <c r="N57" s="24"/>
      <c r="O57" s="51"/>
      <c r="P57" s="58"/>
      <c r="Q57" s="22"/>
      <c r="R57" s="22"/>
    </row>
    <row r="58" spans="1:18" ht="12.75">
      <c r="A58" s="30">
        <f t="shared" si="4"/>
        <v>51</v>
      </c>
      <c r="B58" s="16" t="s">
        <v>64</v>
      </c>
      <c r="C58" s="25"/>
      <c r="D58" s="25" t="s">
        <v>65</v>
      </c>
      <c r="E58" s="9">
        <v>8210080210</v>
      </c>
      <c r="F58" s="10">
        <f t="shared" si="5"/>
        <v>400</v>
      </c>
      <c r="G58" s="36"/>
      <c r="H58" s="24">
        <v>400</v>
      </c>
      <c r="I58" s="24"/>
      <c r="J58" s="24"/>
      <c r="K58" s="24"/>
      <c r="L58" s="24"/>
      <c r="M58" s="24"/>
      <c r="N58" s="24"/>
      <c r="O58" s="51"/>
      <c r="P58" s="58"/>
      <c r="Q58" s="22"/>
      <c r="R58" s="22"/>
    </row>
    <row r="59" spans="1:18" ht="12.75">
      <c r="A59" s="30">
        <f t="shared" si="4"/>
        <v>52</v>
      </c>
      <c r="B59" s="16" t="s">
        <v>57</v>
      </c>
      <c r="C59" s="25"/>
      <c r="D59" s="25" t="s">
        <v>31</v>
      </c>
      <c r="E59" s="9">
        <v>8110080230</v>
      </c>
      <c r="F59" s="10">
        <f t="shared" si="5"/>
        <v>0</v>
      </c>
      <c r="G59" s="24">
        <v>5</v>
      </c>
      <c r="H59" s="36"/>
      <c r="I59" s="24"/>
      <c r="J59" s="24"/>
      <c r="K59" s="24"/>
      <c r="L59" s="24"/>
      <c r="M59" s="24"/>
      <c r="N59" s="24"/>
      <c r="O59" s="51"/>
      <c r="P59" s="58"/>
      <c r="Q59" s="22"/>
      <c r="R59" s="22"/>
    </row>
    <row r="60" spans="1:18" ht="12.75">
      <c r="A60" s="30">
        <f t="shared" si="4"/>
        <v>53</v>
      </c>
      <c r="B60" s="16" t="s">
        <v>59</v>
      </c>
      <c r="C60" s="25"/>
      <c r="D60" s="25" t="s">
        <v>31</v>
      </c>
      <c r="E60" s="9">
        <v>8110080210</v>
      </c>
      <c r="F60" s="10">
        <f>G60</f>
        <v>4</v>
      </c>
      <c r="G60" s="24">
        <v>4</v>
      </c>
      <c r="H60" s="36"/>
      <c r="I60" s="24"/>
      <c r="J60" s="24"/>
      <c r="K60" s="24"/>
      <c r="L60" s="24"/>
      <c r="M60" s="24"/>
      <c r="N60" s="24"/>
      <c r="O60" s="51"/>
      <c r="P60" s="58"/>
      <c r="Q60" s="22"/>
      <c r="R60" s="22"/>
    </row>
    <row r="61" spans="1:18" ht="12.75">
      <c r="A61" s="30">
        <f t="shared" si="4"/>
        <v>54</v>
      </c>
      <c r="B61" s="16" t="s">
        <v>60</v>
      </c>
      <c r="C61" s="25"/>
      <c r="D61" s="25" t="s">
        <v>58</v>
      </c>
      <c r="E61" s="9">
        <v>8110080910</v>
      </c>
      <c r="F61" s="10">
        <f>G61</f>
        <v>45</v>
      </c>
      <c r="G61" s="24">
        <v>45</v>
      </c>
      <c r="H61" s="36"/>
      <c r="I61" s="24"/>
      <c r="J61" s="24"/>
      <c r="K61" s="24"/>
      <c r="L61" s="24"/>
      <c r="M61" s="24"/>
      <c r="N61" s="24"/>
      <c r="O61" s="51"/>
      <c r="P61" s="58"/>
      <c r="Q61" s="22"/>
      <c r="R61" s="22"/>
    </row>
    <row r="62" spans="1:18" ht="12.75">
      <c r="A62" s="30">
        <f t="shared" si="4"/>
        <v>55</v>
      </c>
      <c r="B62" s="16" t="s">
        <v>61</v>
      </c>
      <c r="C62" s="25"/>
      <c r="D62" s="25" t="s">
        <v>33</v>
      </c>
      <c r="E62" s="9">
        <v>8110080910</v>
      </c>
      <c r="F62" s="10">
        <f>R62</f>
        <v>0</v>
      </c>
      <c r="G62" s="24">
        <v>5</v>
      </c>
      <c r="H62" s="36"/>
      <c r="I62" s="24"/>
      <c r="J62" s="24"/>
      <c r="K62" s="24"/>
      <c r="L62" s="24"/>
      <c r="M62" s="24"/>
      <c r="N62" s="24"/>
      <c r="O62" s="51"/>
      <c r="P62" s="58"/>
      <c r="Q62" s="22"/>
      <c r="R62" s="22"/>
    </row>
    <row r="63" spans="1:18" ht="12.75">
      <c r="A63" s="30">
        <f t="shared" si="4"/>
        <v>56</v>
      </c>
      <c r="B63" s="16" t="s">
        <v>62</v>
      </c>
      <c r="C63" s="25"/>
      <c r="D63" s="25" t="s">
        <v>33</v>
      </c>
      <c r="E63" s="9">
        <v>8110080910</v>
      </c>
      <c r="F63" s="10">
        <f>H63</f>
        <v>0</v>
      </c>
      <c r="G63" s="24">
        <v>15</v>
      </c>
      <c r="H63" s="24"/>
      <c r="I63" s="24"/>
      <c r="J63" s="24"/>
      <c r="K63" s="24"/>
      <c r="L63" s="24"/>
      <c r="M63" s="24"/>
      <c r="N63" s="24"/>
      <c r="O63" s="51"/>
      <c r="P63" s="58"/>
      <c r="Q63" s="22"/>
      <c r="R63" s="22"/>
    </row>
    <row r="64" spans="1:18" ht="12.75">
      <c r="A64" s="30">
        <f t="shared" si="4"/>
        <v>57</v>
      </c>
      <c r="B64" s="16" t="s">
        <v>66</v>
      </c>
      <c r="C64" s="25"/>
      <c r="D64" s="25" t="s">
        <v>65</v>
      </c>
      <c r="E64" s="9">
        <v>8210080210</v>
      </c>
      <c r="F64" s="10">
        <f>H64</f>
        <v>0</v>
      </c>
      <c r="G64" s="36"/>
      <c r="H64" s="24"/>
      <c r="I64" s="24"/>
      <c r="J64" s="24"/>
      <c r="K64" s="24"/>
      <c r="L64" s="24"/>
      <c r="M64" s="24"/>
      <c r="N64" s="24"/>
      <c r="O64" s="51"/>
      <c r="P64" s="58"/>
      <c r="Q64" s="22"/>
      <c r="R64" s="22"/>
    </row>
    <row r="65" spans="1:18" ht="12.75">
      <c r="A65" s="30">
        <f t="shared" si="4"/>
        <v>58</v>
      </c>
      <c r="B65" s="35" t="s">
        <v>40</v>
      </c>
      <c r="C65" s="25" t="s">
        <v>39</v>
      </c>
      <c r="D65" s="25"/>
      <c r="E65" s="9"/>
      <c r="F65" s="10">
        <f>H65</f>
        <v>-10000</v>
      </c>
      <c r="G65" s="36"/>
      <c r="H65" s="36">
        <f>H66</f>
        <v>-10000</v>
      </c>
      <c r="I65" s="24"/>
      <c r="J65" s="24"/>
      <c r="K65" s="24"/>
      <c r="L65" s="24"/>
      <c r="M65" s="24"/>
      <c r="N65" s="24"/>
      <c r="O65" s="51"/>
      <c r="P65" s="58"/>
      <c r="Q65" s="22"/>
      <c r="R65" s="22"/>
    </row>
    <row r="66" spans="1:18" ht="26.25">
      <c r="A66" s="30">
        <f t="shared" si="4"/>
        <v>59</v>
      </c>
      <c r="B66" s="16" t="s">
        <v>109</v>
      </c>
      <c r="C66" s="25"/>
      <c r="D66" s="25" t="s">
        <v>58</v>
      </c>
      <c r="E66" s="9">
        <v>8210087650</v>
      </c>
      <c r="F66" s="10">
        <f>H66</f>
        <v>-10000</v>
      </c>
      <c r="G66" s="36"/>
      <c r="H66" s="24">
        <f>-10000</f>
        <v>-10000</v>
      </c>
      <c r="I66" s="24"/>
      <c r="J66" s="24"/>
      <c r="K66" s="24"/>
      <c r="L66" s="24"/>
      <c r="M66" s="24"/>
      <c r="N66" s="24"/>
      <c r="O66" s="51"/>
      <c r="P66" s="58"/>
      <c r="Q66" s="22"/>
      <c r="R66" s="22"/>
    </row>
    <row r="67" spans="1:18" ht="12.75">
      <c r="A67" s="30">
        <f t="shared" si="4"/>
        <v>60</v>
      </c>
      <c r="B67" s="33" t="s">
        <v>34</v>
      </c>
      <c r="C67" s="25" t="s">
        <v>28</v>
      </c>
      <c r="D67" s="34"/>
      <c r="E67" s="9"/>
      <c r="F67" s="10">
        <f>SUM(G67:P67)</f>
        <v>2173.7</v>
      </c>
      <c r="G67" s="36"/>
      <c r="H67" s="24">
        <f>H71+H68+H69</f>
        <v>5</v>
      </c>
      <c r="I67" s="24">
        <f>I70</f>
        <v>1000</v>
      </c>
      <c r="J67" s="24"/>
      <c r="K67" s="21"/>
      <c r="L67" s="21"/>
      <c r="M67" s="22"/>
      <c r="N67" s="22"/>
      <c r="O67" s="50">
        <f>O71</f>
        <v>1168.7</v>
      </c>
      <c r="P67" s="59"/>
      <c r="Q67" s="22"/>
      <c r="R67" s="22"/>
    </row>
    <row r="68" spans="1:18" ht="26.25">
      <c r="A68" s="30">
        <f t="shared" si="4"/>
        <v>61</v>
      </c>
      <c r="B68" s="16" t="s">
        <v>68</v>
      </c>
      <c r="C68" s="25"/>
      <c r="D68" s="34" t="s">
        <v>32</v>
      </c>
      <c r="E68" s="9">
        <v>8210080210</v>
      </c>
      <c r="F68" s="10">
        <f>SUM(G68:P68)</f>
        <v>2</v>
      </c>
      <c r="G68" s="36"/>
      <c r="H68" s="24">
        <v>2</v>
      </c>
      <c r="I68" s="24"/>
      <c r="J68" s="24"/>
      <c r="K68" s="21"/>
      <c r="L68" s="21"/>
      <c r="M68" s="22"/>
      <c r="N68" s="22"/>
      <c r="O68" s="50"/>
      <c r="P68" s="59"/>
      <c r="Q68" s="22"/>
      <c r="R68" s="22"/>
    </row>
    <row r="69" spans="1:18" ht="26.25">
      <c r="A69" s="30">
        <f t="shared" si="4"/>
        <v>62</v>
      </c>
      <c r="B69" s="16" t="s">
        <v>69</v>
      </c>
      <c r="C69" s="25"/>
      <c r="D69" s="34" t="s">
        <v>32</v>
      </c>
      <c r="E69" s="9">
        <v>8210080210</v>
      </c>
      <c r="F69" s="10">
        <f>SUM(G69:P69)</f>
        <v>3</v>
      </c>
      <c r="G69" s="36"/>
      <c r="H69" s="24">
        <v>3</v>
      </c>
      <c r="I69" s="24"/>
      <c r="J69" s="24"/>
      <c r="K69" s="21"/>
      <c r="L69" s="21"/>
      <c r="M69" s="22"/>
      <c r="N69" s="22"/>
      <c r="O69" s="50"/>
      <c r="P69" s="59"/>
      <c r="Q69" s="22"/>
      <c r="R69" s="22"/>
    </row>
    <row r="70" spans="1:18" ht="52.5">
      <c r="A70" s="30">
        <f t="shared" si="4"/>
        <v>63</v>
      </c>
      <c r="B70" s="16" t="s">
        <v>104</v>
      </c>
      <c r="C70" s="25"/>
      <c r="D70" s="34" t="s">
        <v>32</v>
      </c>
      <c r="E70" s="9">
        <v>8310080040</v>
      </c>
      <c r="F70" s="10">
        <f>I70</f>
        <v>1000</v>
      </c>
      <c r="G70" s="36"/>
      <c r="H70" s="24"/>
      <c r="I70" s="24">
        <v>1000</v>
      </c>
      <c r="J70" s="24"/>
      <c r="K70" s="21"/>
      <c r="L70" s="21"/>
      <c r="M70" s="22"/>
      <c r="N70" s="22"/>
      <c r="O70" s="50"/>
      <c r="P70" s="59"/>
      <c r="Q70" s="22"/>
      <c r="R70" s="22"/>
    </row>
    <row r="71" spans="1:18" ht="12.75">
      <c r="A71" s="30">
        <f t="shared" si="4"/>
        <v>64</v>
      </c>
      <c r="B71" s="32" t="s">
        <v>43</v>
      </c>
      <c r="C71" s="25"/>
      <c r="D71" s="25" t="s">
        <v>32</v>
      </c>
      <c r="E71" s="9">
        <v>8210088930</v>
      </c>
      <c r="F71" s="10">
        <f>SUM(G71:P71)</f>
        <v>1168.7</v>
      </c>
      <c r="G71" s="24"/>
      <c r="H71" s="24"/>
      <c r="I71" s="24"/>
      <c r="J71" s="24"/>
      <c r="K71" s="21"/>
      <c r="L71" s="21"/>
      <c r="M71" s="22"/>
      <c r="N71" s="22"/>
      <c r="O71" s="50">
        <f>-55.4+925.1+584-285</f>
        <v>1168.7</v>
      </c>
      <c r="P71" s="58"/>
      <c r="Q71" s="22"/>
      <c r="R71" s="22"/>
    </row>
    <row r="72" spans="1:18" ht="12.75">
      <c r="A72" s="30">
        <f t="shared" si="4"/>
        <v>65</v>
      </c>
      <c r="B72" s="31" t="s">
        <v>30</v>
      </c>
      <c r="C72" s="25"/>
      <c r="D72" s="25"/>
      <c r="E72" s="9"/>
      <c r="F72" s="10">
        <f>H72+I72+K72+L72+M72+P72+O72+Q72+R72+G72</f>
        <v>344.6099999999999</v>
      </c>
      <c r="G72" s="10">
        <f>G7</f>
        <v>74</v>
      </c>
      <c r="H72" s="10">
        <f>H7</f>
        <v>-9265.4</v>
      </c>
      <c r="I72" s="10">
        <f aca="true" t="shared" si="6" ref="I72:N72">I7</f>
        <v>2065.5</v>
      </c>
      <c r="J72" s="10" t="e">
        <f t="shared" si="6"/>
        <v>#REF!</v>
      </c>
      <c r="K72" s="10">
        <f t="shared" si="6"/>
        <v>566.4</v>
      </c>
      <c r="L72" s="10">
        <f t="shared" si="6"/>
        <v>1394.5</v>
      </c>
      <c r="M72" s="10">
        <f t="shared" si="6"/>
        <v>4340.91</v>
      </c>
      <c r="N72" s="10" t="e">
        <f t="shared" si="6"/>
        <v>#REF!</v>
      </c>
      <c r="O72" s="10">
        <f>O67</f>
        <v>1168.7</v>
      </c>
      <c r="P72" s="57">
        <f>P7</f>
        <v>0</v>
      </c>
      <c r="Q72" s="22">
        <f>Q7</f>
        <v>0</v>
      </c>
      <c r="R72" s="22">
        <f>R7</f>
        <v>0</v>
      </c>
    </row>
    <row r="73" spans="1:18" ht="12.75">
      <c r="A73" s="30">
        <f t="shared" si="4"/>
        <v>66</v>
      </c>
      <c r="C73" s="25"/>
      <c r="E73" s="9"/>
      <c r="F73" s="10"/>
      <c r="Q73" s="22"/>
      <c r="R73" s="22"/>
    </row>
    <row r="74" spans="1:18" ht="39">
      <c r="A74" s="30">
        <f t="shared" si="4"/>
        <v>67</v>
      </c>
      <c r="B74" s="16" t="s">
        <v>38</v>
      </c>
      <c r="C74" s="11" t="s">
        <v>25</v>
      </c>
      <c r="D74" s="25"/>
      <c r="F74" s="10">
        <f>H74+I74+K74+L74+M74+P74+O74+Q74+R74+G74</f>
        <v>0</v>
      </c>
      <c r="G74" s="41"/>
      <c r="H74" s="41"/>
      <c r="I74" s="41"/>
      <c r="J74" s="41"/>
      <c r="K74" s="41"/>
      <c r="L74" s="41"/>
      <c r="M74" s="41"/>
      <c r="N74" s="41" t="e">
        <f>#REF!</f>
        <v>#REF!</v>
      </c>
      <c r="O74" s="41"/>
      <c r="P74" s="60"/>
      <c r="Q74" s="22">
        <f>Q53</f>
        <v>0</v>
      </c>
      <c r="R74" s="22">
        <f>R53</f>
        <v>0</v>
      </c>
    </row>
    <row r="75" spans="1:18" ht="12.75">
      <c r="A75" s="30">
        <f t="shared" si="4"/>
        <v>68</v>
      </c>
      <c r="B75" s="16" t="s">
        <v>26</v>
      </c>
      <c r="C75" s="25" t="s">
        <v>23</v>
      </c>
      <c r="D75" s="25"/>
      <c r="E75" s="9"/>
      <c r="F75" s="10">
        <f aca="true" t="shared" si="7" ref="F75:F80">H75+I75+K75+L75+M75+P75+O75+Q75+R75+G75</f>
        <v>1241.3999999999999</v>
      </c>
      <c r="G75" s="41">
        <f>G53</f>
        <v>74</v>
      </c>
      <c r="H75" s="41">
        <f>H53</f>
        <v>729.6</v>
      </c>
      <c r="I75" s="41">
        <f>I47</f>
        <v>380.5</v>
      </c>
      <c r="J75" s="41" t="e">
        <f>#REF!</f>
        <v>#REF!</v>
      </c>
      <c r="K75" s="41"/>
      <c r="L75" s="41"/>
      <c r="M75" s="41">
        <f>M9</f>
        <v>57.3</v>
      </c>
      <c r="N75" s="41"/>
      <c r="O75" s="41"/>
      <c r="P75" s="60"/>
      <c r="Q75" s="22"/>
      <c r="R75" s="22"/>
    </row>
    <row r="76" spans="1:18" ht="26.25">
      <c r="A76" s="30">
        <f t="shared" si="4"/>
        <v>69</v>
      </c>
      <c r="B76" s="35" t="s">
        <v>36</v>
      </c>
      <c r="C76" s="25" t="s">
        <v>37</v>
      </c>
      <c r="D76" s="25"/>
      <c r="E76" s="9"/>
      <c r="F76" s="10">
        <f t="shared" si="7"/>
        <v>0</v>
      </c>
      <c r="G76" s="41"/>
      <c r="H76" s="41"/>
      <c r="I76" s="41"/>
      <c r="J76" s="41"/>
      <c r="K76" s="41"/>
      <c r="L76" s="41"/>
      <c r="M76" s="41">
        <v>0</v>
      </c>
      <c r="N76" s="41"/>
      <c r="O76" s="41"/>
      <c r="P76" s="60"/>
      <c r="Q76" s="22"/>
      <c r="R76" s="22"/>
    </row>
    <row r="77" spans="1:18" ht="12.75">
      <c r="A77" s="30">
        <f t="shared" si="4"/>
        <v>70</v>
      </c>
      <c r="B77" s="35" t="s">
        <v>40</v>
      </c>
      <c r="C77" s="25" t="s">
        <v>39</v>
      </c>
      <c r="D77" s="25"/>
      <c r="E77" s="9"/>
      <c r="F77" s="10">
        <f t="shared" si="7"/>
        <v>-9715</v>
      </c>
      <c r="G77" s="41"/>
      <c r="H77" s="41">
        <f>H65</f>
        <v>-10000</v>
      </c>
      <c r="I77" s="41">
        <f>I44</f>
        <v>285</v>
      </c>
      <c r="J77" s="41"/>
      <c r="K77" s="41"/>
      <c r="L77" s="41"/>
      <c r="M77" s="41"/>
      <c r="N77" s="41"/>
      <c r="O77" s="41"/>
      <c r="P77" s="60"/>
      <c r="Q77" s="22"/>
      <c r="R77" s="22"/>
    </row>
    <row r="78" spans="1:18" ht="12.75">
      <c r="A78" s="30">
        <f t="shared" si="4"/>
        <v>71</v>
      </c>
      <c r="B78" s="16" t="s">
        <v>27</v>
      </c>
      <c r="C78" s="11" t="s">
        <v>24</v>
      </c>
      <c r="D78" s="25"/>
      <c r="E78" s="9"/>
      <c r="F78" s="10">
        <f t="shared" si="7"/>
        <v>6533.51</v>
      </c>
      <c r="G78" s="41">
        <v>0</v>
      </c>
      <c r="H78" s="41">
        <v>0</v>
      </c>
      <c r="I78" s="41">
        <v>0</v>
      </c>
      <c r="J78" s="41">
        <v>0</v>
      </c>
      <c r="K78" s="41">
        <f>K27</f>
        <v>566.4</v>
      </c>
      <c r="L78" s="41">
        <f>L32</f>
        <v>1394.5</v>
      </c>
      <c r="M78" s="41">
        <f>M12</f>
        <v>4572.61</v>
      </c>
      <c r="N78" s="41"/>
      <c r="O78" s="41"/>
      <c r="P78" s="60"/>
      <c r="Q78" s="22"/>
      <c r="R78" s="22"/>
    </row>
    <row r="79" spans="1:18" ht="12.75">
      <c r="A79" s="30">
        <f t="shared" si="4"/>
        <v>72</v>
      </c>
      <c r="B79" s="26" t="s">
        <v>29</v>
      </c>
      <c r="C79" s="25" t="s">
        <v>28</v>
      </c>
      <c r="D79" s="25"/>
      <c r="E79" s="9"/>
      <c r="F79" s="10">
        <f t="shared" si="7"/>
        <v>2284.7</v>
      </c>
      <c r="G79" s="41">
        <f>G67</f>
        <v>0</v>
      </c>
      <c r="H79" s="41">
        <f>H67</f>
        <v>5</v>
      </c>
      <c r="I79" s="41">
        <f>I50+I67</f>
        <v>1400</v>
      </c>
      <c r="J79" s="41">
        <v>0</v>
      </c>
      <c r="K79" s="41"/>
      <c r="L79" s="41"/>
      <c r="M79" s="41">
        <f>M24</f>
        <v>-289</v>
      </c>
      <c r="N79" s="41"/>
      <c r="O79" s="41">
        <f>O67</f>
        <v>1168.7</v>
      </c>
      <c r="P79" s="60">
        <f>P67</f>
        <v>0</v>
      </c>
      <c r="Q79" s="22"/>
      <c r="R79" s="22"/>
    </row>
    <row r="80" spans="1:19" ht="12.75">
      <c r="A80" s="30">
        <f t="shared" si="4"/>
        <v>73</v>
      </c>
      <c r="B80" s="31" t="s">
        <v>30</v>
      </c>
      <c r="C80" s="25"/>
      <c r="D80" s="25"/>
      <c r="E80" s="9"/>
      <c r="F80" s="10">
        <f t="shared" si="7"/>
        <v>344.6099999999999</v>
      </c>
      <c r="G80" s="42">
        <f>G74+G75+G76+G78+G79+G77</f>
        <v>74</v>
      </c>
      <c r="H80" s="42">
        <f aca="true" t="shared" si="8" ref="H80:R80">H74+H75+H76+H78+H79+H77</f>
        <v>-9265.4</v>
      </c>
      <c r="I80" s="42">
        <f t="shared" si="8"/>
        <v>2065.5</v>
      </c>
      <c r="J80" s="42" t="e">
        <f t="shared" si="8"/>
        <v>#REF!</v>
      </c>
      <c r="K80" s="42">
        <f t="shared" si="8"/>
        <v>566.4</v>
      </c>
      <c r="L80" s="42">
        <f t="shared" si="8"/>
        <v>1394.5</v>
      </c>
      <c r="M80" s="42">
        <f>M74+M75+M76+M78+M79+M77</f>
        <v>4340.91</v>
      </c>
      <c r="N80" s="42" t="e">
        <f t="shared" si="8"/>
        <v>#REF!</v>
      </c>
      <c r="O80" s="42">
        <f t="shared" si="8"/>
        <v>1168.7</v>
      </c>
      <c r="P80" s="61">
        <f t="shared" si="8"/>
        <v>0</v>
      </c>
      <c r="Q80" s="61">
        <f t="shared" si="8"/>
        <v>0</v>
      </c>
      <c r="R80" s="61">
        <f t="shared" si="8"/>
        <v>0</v>
      </c>
      <c r="S80" s="46"/>
    </row>
    <row r="81" spans="1:19" ht="12.75">
      <c r="A81" s="47"/>
      <c r="B81" s="48"/>
      <c r="C81" s="45"/>
      <c r="D81" s="45"/>
      <c r="E81" s="43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S81" s="46"/>
    </row>
    <row r="82" spans="1:19" ht="12.75">
      <c r="A82" s="47"/>
      <c r="B82" s="48"/>
      <c r="C82" s="45"/>
      <c r="D82" s="45"/>
      <c r="E82" s="43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S82" s="46"/>
    </row>
    <row r="83" spans="1:19" ht="12.75">
      <c r="A83" s="47"/>
      <c r="B83" s="48"/>
      <c r="C83" s="45"/>
      <c r="D83" s="45"/>
      <c r="E83" s="43"/>
      <c r="F83" s="49"/>
      <c r="G83" s="49"/>
      <c r="H83" s="49"/>
      <c r="I83" s="49"/>
      <c r="J83" s="49"/>
      <c r="K83" s="49"/>
      <c r="L83" s="49"/>
      <c r="M83" s="49"/>
      <c r="N83" s="49"/>
      <c r="O83" s="49">
        <f>1198.3+O71</f>
        <v>2367</v>
      </c>
      <c r="P83" s="49"/>
      <c r="S83" s="46"/>
    </row>
    <row r="84" spans="1:19" ht="12.75">
      <c r="A84" s="47"/>
      <c r="B84" s="48"/>
      <c r="C84" s="45"/>
      <c r="D84" s="45"/>
      <c r="E84" s="43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S84" s="46"/>
    </row>
    <row r="85" spans="1:19" ht="12.75">
      <c r="A85" s="47"/>
      <c r="B85" s="48"/>
      <c r="C85" s="45"/>
      <c r="D85" s="45"/>
      <c r="E85" s="43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S85" s="46"/>
    </row>
  </sheetData>
  <sheetProtection/>
  <mergeCells count="9">
    <mergeCell ref="G4:P4"/>
    <mergeCell ref="A2:P2"/>
    <mergeCell ref="A7:E7"/>
    <mergeCell ref="B4:B5"/>
    <mergeCell ref="A4:A5"/>
    <mergeCell ref="C4:C5"/>
    <mergeCell ref="E4:E5"/>
    <mergeCell ref="F4:F5"/>
    <mergeCell ref="D4:D5"/>
  </mergeCells>
  <printOptions/>
  <pageMargins left="0.15748031496062992" right="0.15748031496062992" top="0.5118110236220472" bottom="0.7480314960629921" header="0.31496062992125984" footer="0.31496062992125984"/>
  <pageSetup fitToHeight="4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Костыгина Олеся Александровна</dc:creator>
  <cp:keywords/>
  <dc:description/>
  <cp:lastModifiedBy>Свидерская Ольга</cp:lastModifiedBy>
  <cp:lastPrinted>2024-04-01T08:27:28Z</cp:lastPrinted>
  <dcterms:created xsi:type="dcterms:W3CDTF">2007-01-24T04:42:59Z</dcterms:created>
  <dcterms:modified xsi:type="dcterms:W3CDTF">2024-04-01T08:29:03Z</dcterms:modified>
  <cp:category/>
  <cp:version/>
  <cp:contentType/>
  <cp:contentStatus/>
</cp:coreProperties>
</file>