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15" windowHeight="12780" activeTab="0"/>
  </bookViews>
  <sheets>
    <sheet name="2020-2022" sheetId="1" r:id="rId1"/>
  </sheets>
  <definedNames>
    <definedName name="_xlnm.Print_Titles" localSheetId="0">'2020-2022'!$16:$17</definedName>
  </definedNames>
  <calcPr fullCalcOnLoad="1"/>
</workbook>
</file>

<file path=xl/sharedStrings.xml><?xml version="1.0" encoding="utf-8"?>
<sst xmlns="http://schemas.openxmlformats.org/spreadsheetml/2006/main" count="162" uniqueCount="158">
  <si>
    <t>0800</t>
  </si>
  <si>
    <t>Культура</t>
  </si>
  <si>
    <t>0801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</si>
  <si>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</si>
  <si>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</si>
  <si>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</si>
  <si>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</si>
  <si>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</si>
  <si>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</si>
  <si>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</si>
  <si>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</si>
  <si>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</si>
  <si>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Транспорт</t>
  </si>
  <si>
    <t>0408</t>
  </si>
  <si>
    <t>Другие вопросы в области национальной экономики</t>
  </si>
  <si>
    <t>0412</t>
  </si>
  <si>
    <t>Всего</t>
  </si>
  <si>
    <t>Другие вопросы в области социальной политики</t>
  </si>
  <si>
    <t>Национальная экономика</t>
  </si>
  <si>
    <t>0400</t>
  </si>
  <si>
    <t>(тыс. рублей)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</si>
  <si>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</si>
  <si>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</si>
  <si>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</si>
  <si>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</si>
  <si>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</si>
  <si>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</si>
  <si>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</si>
  <si>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6</t>
  </si>
  <si>
    <t>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</si>
  <si>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</si>
  <si>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</si>
  <si>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</si>
  <si>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</si>
  <si>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</si>
  <si>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</t>
  </si>
  <si>
    <t>0103</t>
  </si>
  <si>
    <t>15</t>
  </si>
  <si>
    <t>16</t>
  </si>
  <si>
    <t>17</t>
  </si>
  <si>
    <t>18</t>
  </si>
  <si>
    <t>20</t>
  </si>
  <si>
    <t>21</t>
  </si>
  <si>
    <t>22</t>
  </si>
  <si>
    <t>23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</si>
  <si>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</si>
  <si>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</si>
  <si>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0106</t>
  </si>
  <si>
    <t>25</t>
  </si>
  <si>
    <t>26</t>
  </si>
  <si>
    <t>27</t>
  </si>
  <si>
    <t>28</t>
  </si>
  <si>
    <t>29</t>
  </si>
  <si>
    <t>30</t>
  </si>
  <si>
    <t>35</t>
  </si>
  <si>
    <t>36</t>
  </si>
  <si>
    <t>37</t>
  </si>
  <si>
    <t>38</t>
  </si>
  <si>
    <t>39</t>
  </si>
  <si>
    <t>Резервные фонды</t>
  </si>
  <si>
    <t>1004</t>
  </si>
  <si>
    <t>1006</t>
  </si>
  <si>
    <t>Охрана семьи и детства</t>
  </si>
  <si>
    <t>Жилищно-коммунальное хозяйство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</si>
  <si>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</si>
  <si>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</si>
  <si>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</si>
  <si>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</si>
  <si>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</si>
  <si>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</si>
  <si>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</si>
  <si>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</si>
  <si>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</si>
  <si>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</si>
  <si>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</si>
  <si>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</si>
  <si>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</si>
  <si>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</si>
  <si>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</si>
  <si>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Благоустройство</t>
  </si>
  <si>
    <t>О503</t>
  </si>
  <si>
    <t>31</t>
  </si>
  <si>
    <t>0111</t>
  </si>
  <si>
    <t>Культура и кинематография</t>
  </si>
  <si>
    <t>Другие вопросы в области культуры, кинематографии</t>
  </si>
  <si>
    <t>1100</t>
  </si>
  <si>
    <t>Массовый спорт</t>
  </si>
  <si>
    <t>1102</t>
  </si>
  <si>
    <t>Другие вопросы в области физической культуры и спорта</t>
  </si>
  <si>
    <t>1105</t>
  </si>
  <si>
    <t>10</t>
  </si>
  <si>
    <t>11</t>
  </si>
  <si>
    <t>Национальная безопасность и правоохранительная деятельность</t>
  </si>
  <si>
    <t>О300</t>
  </si>
  <si>
    <t>5</t>
  </si>
  <si>
    <t>0804</t>
  </si>
  <si>
    <t>13</t>
  </si>
  <si>
    <t>34</t>
  </si>
  <si>
    <t>8</t>
  </si>
  <si>
    <t>к  решению  Дивногорского городского  Совета  депутатов</t>
  </si>
  <si>
    <t>Другие общегосударственные расходы</t>
  </si>
  <si>
    <t>О113</t>
  </si>
  <si>
    <t>Национальная оборона</t>
  </si>
  <si>
    <t>О200</t>
  </si>
  <si>
    <t>Мобилизационная и вневойсковая подготовка</t>
  </si>
  <si>
    <t>О203</t>
  </si>
  <si>
    <t>Дорожное хозяйство</t>
  </si>
  <si>
    <t>О409</t>
  </si>
  <si>
    <t xml:space="preserve">Физическая культура </t>
  </si>
  <si>
    <t>1101</t>
  </si>
  <si>
    <t>40</t>
  </si>
  <si>
    <t>41</t>
  </si>
  <si>
    <t>Условно утвержденные расходы</t>
  </si>
  <si>
    <t>9999</t>
  </si>
  <si>
    <t>19</t>
  </si>
  <si>
    <t>12</t>
  </si>
  <si>
    <t>32</t>
  </si>
  <si>
    <t>33</t>
  </si>
  <si>
    <t>Жилищное хозяйство</t>
  </si>
  <si>
    <t>0501</t>
  </si>
  <si>
    <t>Дополнительное образование детей</t>
  </si>
  <si>
    <t>0703</t>
  </si>
  <si>
    <t>14</t>
  </si>
  <si>
    <t>Судебная система</t>
  </si>
  <si>
    <t>0105</t>
  </si>
  <si>
    <t>О310</t>
  </si>
  <si>
    <t>Защита населения и территории от чрезвычайных ситуаций природного и техногенного характера, обеспечение пожарной безопасности</t>
  </si>
  <si>
    <t>2024 год</t>
  </si>
  <si>
    <t>Приложение 5</t>
  </si>
  <si>
    <t>42</t>
  </si>
  <si>
    <t>43</t>
  </si>
  <si>
    <t>Здравоохранение</t>
  </si>
  <si>
    <t>Другие вопросы в области здравоохранения</t>
  </si>
  <si>
    <t>0900</t>
  </si>
  <si>
    <t>0909</t>
  </si>
  <si>
    <t>2025 год</t>
  </si>
  <si>
    <t>Другие вопросы в области национальной безопасности и правоохранительной деятельности</t>
  </si>
  <si>
    <t>О314</t>
  </si>
  <si>
    <t>Спорт высших достижений</t>
  </si>
  <si>
    <t>1103</t>
  </si>
  <si>
    <t>44</t>
  </si>
  <si>
    <t>45</t>
  </si>
  <si>
    <t>«О  бюджете  города  Дивногорска  на  2024 год</t>
  </si>
  <si>
    <t>и  плановый  период 2025 - 2026 годов"</t>
  </si>
  <si>
    <t xml:space="preserve">Распределение расходов  бюджета г.Дивногорска  по разделам и 
подразделам классификации расходов бюджетов Российской Федерации 
на 2024 - 2026 годы </t>
  </si>
  <si>
    <t>2026 год</t>
  </si>
  <si>
    <t>46</t>
  </si>
  <si>
    <t>47</t>
  </si>
  <si>
    <t>1300</t>
  </si>
  <si>
    <t>1301</t>
  </si>
  <si>
    <t>Обслуживание государственного (муниципального) внутреннего долга</t>
  </si>
  <si>
    <t>от  20 декабря  2023 г. №   42 - 252 - НПА</t>
  </si>
  <si>
    <t>к решению Дивногорского городского Совета депутатов</t>
  </si>
  <si>
    <t>в  решение  Дивногорского городского Совета  депутатов</t>
  </si>
  <si>
    <t>Дивногорска на 2024 год и плановый период 2025 -2026 годов"</t>
  </si>
  <si>
    <t>от  20 декабря 2023  г. № 42 - 252 -НПА "О бюджете города</t>
  </si>
  <si>
    <t>Приложение 3</t>
  </si>
  <si>
    <t>от 03 апреля 2024 г. № 45 - 280 - НПА "О  внесении  изменений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</si>
</sst>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_-* #,##0.0\ _₽_-;\-* #,##0.0\ _₽_-;_-* &quot;-&quot;?\ _₽_-;_-@_-"/>
    <numFmt numFmtId="180" formatCode="#,##0.000"/>
    <numFmt numFmtId="181" formatCode="#,##0.0000"/>
    <numFmt numFmtId="182" formatCode="#,##0.00000"/>
    <numFmt numFmtId="183" formatCode="_-* #,##0_р_._-;\-* #,##0_р_._-;_-* &quot;-&quot;??_р_._-;_-@_-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vertical="justify" wrapText="1"/>
    </xf>
    <xf numFmtId="49" fontId="6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vertical="top"/>
    </xf>
    <xf numFmtId="172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72" fontId="0" fillId="0" borderId="0" xfId="0" applyNumberFormat="1" applyAlignment="1">
      <alignment/>
    </xf>
    <xf numFmtId="172" fontId="6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72" fontId="6" fillId="0" borderId="11" xfId="0" applyNumberFormat="1" applyFont="1" applyFill="1" applyBorder="1" applyAlignment="1">
      <alignment wrapText="1"/>
    </xf>
    <xf numFmtId="172" fontId="7" fillId="0" borderId="11" xfId="0" applyNumberFormat="1" applyFont="1" applyFill="1" applyBorder="1" applyAlignment="1">
      <alignment wrapText="1"/>
    </xf>
    <xf numFmtId="172" fontId="0" fillId="0" borderId="0" xfId="0" applyNumberFormat="1" applyAlignment="1">
      <alignment/>
    </xf>
    <xf numFmtId="171" fontId="2" fillId="0" borderId="0" xfId="61" applyFont="1" applyAlignment="1">
      <alignment/>
    </xf>
    <xf numFmtId="0" fontId="6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/>
    </xf>
    <xf numFmtId="172" fontId="6" fillId="33" borderId="10" xfId="0" applyNumberFormat="1" applyFont="1" applyFill="1" applyBorder="1" applyAlignment="1">
      <alignment wrapText="1"/>
    </xf>
    <xf numFmtId="172" fontId="7" fillId="33" borderId="10" xfId="0" applyNumberFormat="1" applyFont="1" applyFill="1" applyBorder="1" applyAlignment="1">
      <alignment wrapText="1"/>
    </xf>
    <xf numFmtId="172" fontId="6" fillId="33" borderId="11" xfId="0" applyNumberFormat="1" applyFont="1" applyFill="1" applyBorder="1" applyAlignment="1">
      <alignment wrapText="1"/>
    </xf>
    <xf numFmtId="172" fontId="7" fillId="33" borderId="11" xfId="0" applyNumberFormat="1" applyFont="1" applyFill="1" applyBorder="1" applyAlignment="1">
      <alignment wrapText="1"/>
    </xf>
    <xf numFmtId="49" fontId="7" fillId="0" borderId="13" xfId="0" applyNumberFormat="1" applyFont="1" applyBorder="1" applyAlignment="1">
      <alignment horizontal="center" wrapText="1"/>
    </xf>
    <xf numFmtId="177" fontId="9" fillId="0" borderId="10" xfId="61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3" applyFont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87" zoomScaleNormal="87" zoomScaleSheetLayoutView="87" zoomScalePageLayoutView="0" workbookViewId="0" topLeftCell="A1">
      <selection activeCell="L18" sqref="L18"/>
    </sheetView>
  </sheetViews>
  <sheetFormatPr defaultColWidth="9.00390625" defaultRowHeight="12.75"/>
  <cols>
    <col min="1" max="1" width="7.375" style="4" customWidth="1"/>
    <col min="2" max="2" width="48.125" style="2" customWidth="1"/>
    <col min="3" max="3" width="10.625" style="1" customWidth="1"/>
    <col min="4" max="4" width="15.125" style="0" customWidth="1"/>
    <col min="5" max="5" width="13.625" style="0" customWidth="1"/>
    <col min="6" max="6" width="13.75390625" style="0" customWidth="1"/>
    <col min="7" max="7" width="8.625" style="0" customWidth="1"/>
    <col min="9" max="9" width="14.625" style="0" customWidth="1"/>
  </cols>
  <sheetData>
    <row r="1" ht="15.75">
      <c r="F1" s="56" t="s">
        <v>156</v>
      </c>
    </row>
    <row r="2" ht="15">
      <c r="F2" s="27" t="s">
        <v>152</v>
      </c>
    </row>
    <row r="3" ht="15">
      <c r="F3" s="27" t="s">
        <v>157</v>
      </c>
    </row>
    <row r="4" ht="15">
      <c r="F4" s="27" t="s">
        <v>153</v>
      </c>
    </row>
    <row r="5" ht="15">
      <c r="F5" s="27" t="s">
        <v>155</v>
      </c>
    </row>
    <row r="6" ht="15">
      <c r="F6" s="27" t="s">
        <v>154</v>
      </c>
    </row>
    <row r="8" spans="1:7" s="3" customFormat="1" ht="15.75">
      <c r="A8" s="58" t="s">
        <v>128</v>
      </c>
      <c r="B8" s="58"/>
      <c r="C8" s="58"/>
      <c r="D8" s="58"/>
      <c r="E8" s="58"/>
      <c r="F8" s="58"/>
      <c r="G8" s="8"/>
    </row>
    <row r="9" spans="1:6" s="3" customFormat="1" ht="15.75">
      <c r="A9" s="59" t="s">
        <v>99</v>
      </c>
      <c r="B9" s="59"/>
      <c r="C9" s="59"/>
      <c r="D9" s="59"/>
      <c r="E9" s="59"/>
      <c r="F9" s="59"/>
    </row>
    <row r="10" spans="1:7" s="3" customFormat="1" ht="15.75">
      <c r="A10" s="60" t="s">
        <v>151</v>
      </c>
      <c r="B10" s="60"/>
      <c r="C10" s="60"/>
      <c r="D10" s="60"/>
      <c r="E10" s="60"/>
      <c r="F10" s="60"/>
      <c r="G10" s="27"/>
    </row>
    <row r="11" spans="1:6" s="3" customFormat="1" ht="15.75">
      <c r="A11" s="59" t="s">
        <v>142</v>
      </c>
      <c r="B11" s="59"/>
      <c r="C11" s="59"/>
      <c r="D11" s="59"/>
      <c r="E11" s="59"/>
      <c r="F11" s="59"/>
    </row>
    <row r="12" spans="1:6" s="3" customFormat="1" ht="15.75">
      <c r="A12" s="59" t="s">
        <v>143</v>
      </c>
      <c r="B12" s="59"/>
      <c r="C12" s="59"/>
      <c r="D12" s="59"/>
      <c r="E12" s="59"/>
      <c r="F12" s="59"/>
    </row>
    <row r="13" spans="1:7" s="3" customFormat="1" ht="54" customHeight="1">
      <c r="A13" s="57" t="s">
        <v>144</v>
      </c>
      <c r="B13" s="57"/>
      <c r="C13" s="57"/>
      <c r="D13" s="57"/>
      <c r="E13" s="57"/>
      <c r="F13" s="57"/>
      <c r="G13" s="7"/>
    </row>
    <row r="14" spans="1:7" s="3" customFormat="1" ht="15.75">
      <c r="A14" s="11"/>
      <c r="B14" s="10"/>
      <c r="C14" s="10"/>
      <c r="D14" s="10"/>
      <c r="E14" s="7"/>
      <c r="F14" s="7"/>
      <c r="G14" s="7"/>
    </row>
    <row r="15" spans="1:7" s="3" customFormat="1" ht="15.75">
      <c r="A15" s="9"/>
      <c r="B15" s="7"/>
      <c r="C15" s="7"/>
      <c r="D15" s="12"/>
      <c r="E15" s="7"/>
      <c r="F15" s="12" t="s">
        <v>20</v>
      </c>
      <c r="G15" s="7"/>
    </row>
    <row r="16" spans="1:7" ht="54" customHeight="1">
      <c r="A16" s="13" t="s">
        <v>21</v>
      </c>
      <c r="B16" s="13" t="s">
        <v>22</v>
      </c>
      <c r="C16" s="14" t="s">
        <v>23</v>
      </c>
      <c r="D16" s="15" t="s">
        <v>127</v>
      </c>
      <c r="E16" s="15" t="s">
        <v>135</v>
      </c>
      <c r="F16" s="15" t="s">
        <v>145</v>
      </c>
      <c r="G16" s="28"/>
    </row>
    <row r="17" spans="1:7" ht="15">
      <c r="A17" s="16"/>
      <c r="B17" s="17" t="s">
        <v>24</v>
      </c>
      <c r="C17" s="17" t="s">
        <v>25</v>
      </c>
      <c r="D17" s="17" t="s">
        <v>26</v>
      </c>
      <c r="E17" s="29"/>
      <c r="F17" s="29"/>
      <c r="G17" s="28"/>
    </row>
    <row r="18" spans="1:7" ht="15.75">
      <c r="A18" s="16" t="s">
        <v>24</v>
      </c>
      <c r="B18" s="18" t="s">
        <v>30</v>
      </c>
      <c r="C18" s="30" t="s">
        <v>31</v>
      </c>
      <c r="D18" s="31">
        <f>SUM(D19++D20+D21+D23+D24)+D25+D22</f>
        <v>119039.7</v>
      </c>
      <c r="E18" s="31">
        <f>SUM(E19++E20+E21+E23+E24)+E25+E22</f>
        <v>92877.90000000001</v>
      </c>
      <c r="F18" s="31">
        <f>SUM(F19:F25)</f>
        <v>92970.20000000001</v>
      </c>
      <c r="G18" s="28"/>
    </row>
    <row r="19" spans="1:7" ht="45">
      <c r="A19" s="19" t="s">
        <v>25</v>
      </c>
      <c r="B19" s="20" t="s">
        <v>32</v>
      </c>
      <c r="C19" s="19" t="s">
        <v>33</v>
      </c>
      <c r="D19" s="50">
        <f>2623.8</f>
        <v>2623.8</v>
      </c>
      <c r="E19" s="42">
        <f>2462.9</f>
        <v>2462.9</v>
      </c>
      <c r="F19" s="42">
        <f>2462.9</f>
        <v>2462.9</v>
      </c>
      <c r="G19" s="28"/>
    </row>
    <row r="20" spans="1:7" ht="75">
      <c r="A20" s="19" t="s">
        <v>26</v>
      </c>
      <c r="B20" s="20" t="s">
        <v>34</v>
      </c>
      <c r="C20" s="19" t="s">
        <v>36</v>
      </c>
      <c r="D20" s="50">
        <f>4526.7+74</f>
        <v>4600.7</v>
      </c>
      <c r="E20" s="42">
        <f>4261.4</f>
        <v>4261.4</v>
      </c>
      <c r="F20" s="42">
        <f>4261.4</f>
        <v>4261.4</v>
      </c>
      <c r="G20" s="28"/>
    </row>
    <row r="21" spans="1:9" ht="81" customHeight="1">
      <c r="A21" s="19" t="s">
        <v>27</v>
      </c>
      <c r="B21" s="20" t="s">
        <v>4</v>
      </c>
      <c r="C21" s="19" t="s">
        <v>5</v>
      </c>
      <c r="D21" s="50">
        <f>58985.5+350+71.4+692.9+5</f>
        <v>60104.8</v>
      </c>
      <c r="E21" s="42">
        <f>53727.2</f>
        <v>53727.2</v>
      </c>
      <c r="F21" s="42">
        <f>53727.2</f>
        <v>53727.2</v>
      </c>
      <c r="G21" s="28"/>
      <c r="I21" s="46"/>
    </row>
    <row r="22" spans="1:7" ht="21" customHeight="1">
      <c r="A22" s="19" t="s">
        <v>94</v>
      </c>
      <c r="B22" s="20" t="s">
        <v>123</v>
      </c>
      <c r="C22" s="19" t="s">
        <v>124</v>
      </c>
      <c r="D22" s="50">
        <f>11.8</f>
        <v>11.8</v>
      </c>
      <c r="E22" s="42">
        <f>12.3</f>
        <v>12.3</v>
      </c>
      <c r="F22" s="42">
        <f>104.6</f>
        <v>104.6</v>
      </c>
      <c r="G22" s="28"/>
    </row>
    <row r="23" spans="1:7" ht="60">
      <c r="A23" s="19" t="s">
        <v>28</v>
      </c>
      <c r="B23" s="20" t="s">
        <v>45</v>
      </c>
      <c r="C23" s="19" t="s">
        <v>47</v>
      </c>
      <c r="D23" s="50">
        <f>2489.9+13842.1</f>
        <v>16332</v>
      </c>
      <c r="E23" s="42">
        <f>2282.2+13139</f>
        <v>15421.2</v>
      </c>
      <c r="F23" s="42">
        <f>2282.2+13139</f>
        <v>15421.2</v>
      </c>
      <c r="G23" s="28"/>
    </row>
    <row r="24" spans="1:7" ht="15">
      <c r="A24" s="19" t="s">
        <v>29</v>
      </c>
      <c r="B24" s="20" t="s">
        <v>59</v>
      </c>
      <c r="C24" s="19" t="s">
        <v>82</v>
      </c>
      <c r="D24" s="50">
        <f>9294.8+30474.4-54.7-126.3+0.1-38.4-183.1-6302.4-298-15000+6.1-500-599.8+1168.7</f>
        <v>17841.399999999994</v>
      </c>
      <c r="E24" s="42"/>
      <c r="F24" s="42"/>
      <c r="G24" s="28"/>
    </row>
    <row r="25" spans="1:7" ht="15">
      <c r="A25" s="19" t="s">
        <v>98</v>
      </c>
      <c r="B25" s="20" t="s">
        <v>100</v>
      </c>
      <c r="C25" s="19" t="s">
        <v>101</v>
      </c>
      <c r="D25" s="50">
        <f>1300+10000+6225.2</f>
        <v>17525.2</v>
      </c>
      <c r="E25" s="42">
        <f>1300+10000+5692.9</f>
        <v>16992.9</v>
      </c>
      <c r="F25" s="42">
        <f>1300+10000+5692.9</f>
        <v>16992.9</v>
      </c>
      <c r="G25" s="28"/>
    </row>
    <row r="26" spans="1:7" ht="15.75">
      <c r="A26" s="19" t="s">
        <v>35</v>
      </c>
      <c r="B26" s="21" t="s">
        <v>102</v>
      </c>
      <c r="C26" s="32" t="s">
        <v>103</v>
      </c>
      <c r="D26" s="51">
        <f>D27</f>
        <v>5042.5</v>
      </c>
      <c r="E26" s="43">
        <f>E27</f>
        <v>5527.3</v>
      </c>
      <c r="F26" s="43">
        <f>F27</f>
        <v>6020.3</v>
      </c>
      <c r="G26" s="28"/>
    </row>
    <row r="27" spans="1:7" ht="30">
      <c r="A27" s="19" t="s">
        <v>90</v>
      </c>
      <c r="B27" s="20" t="s">
        <v>104</v>
      </c>
      <c r="C27" s="19" t="s">
        <v>105</v>
      </c>
      <c r="D27" s="50">
        <f>5042.5</f>
        <v>5042.5</v>
      </c>
      <c r="E27" s="42">
        <f>5527.3</f>
        <v>5527.3</v>
      </c>
      <c r="F27" s="42">
        <f>6020.3</f>
        <v>6020.3</v>
      </c>
      <c r="G27" s="28"/>
    </row>
    <row r="28" spans="1:7" ht="31.5">
      <c r="A28" s="19" t="s">
        <v>91</v>
      </c>
      <c r="B28" s="22" t="s">
        <v>92</v>
      </c>
      <c r="C28" s="34" t="s">
        <v>93</v>
      </c>
      <c r="D28" s="51">
        <f>D29+D30</f>
        <v>6597.8</v>
      </c>
      <c r="E28" s="51">
        <f>E29+E30</f>
        <v>5427.099999999999</v>
      </c>
      <c r="F28" s="51">
        <f>F29+F30</f>
        <v>5427.099999999999</v>
      </c>
      <c r="G28" s="28"/>
    </row>
    <row r="29" spans="1:7" ht="60">
      <c r="A29" s="19" t="s">
        <v>115</v>
      </c>
      <c r="B29" s="39" t="s">
        <v>126</v>
      </c>
      <c r="C29" s="40" t="s">
        <v>125</v>
      </c>
      <c r="D29" s="52">
        <f>271.9+5500.8+795.1</f>
        <v>6567.8</v>
      </c>
      <c r="E29" s="44">
        <f>227.9+4639.2+530</f>
        <v>5397.099999999999</v>
      </c>
      <c r="F29" s="44">
        <f>227.9+4639.2+530</f>
        <v>5397.099999999999</v>
      </c>
      <c r="G29" s="28"/>
    </row>
    <row r="30" spans="1:7" ht="45">
      <c r="A30" s="19" t="s">
        <v>96</v>
      </c>
      <c r="B30" s="39" t="s">
        <v>136</v>
      </c>
      <c r="C30" s="40" t="s">
        <v>137</v>
      </c>
      <c r="D30" s="52">
        <f>30</f>
        <v>30</v>
      </c>
      <c r="E30" s="44">
        <f>30</f>
        <v>30</v>
      </c>
      <c r="F30" s="44">
        <f>30</f>
        <v>30</v>
      </c>
      <c r="G30" s="28"/>
    </row>
    <row r="31" spans="1:7" ht="15.75">
      <c r="A31" s="19" t="s">
        <v>122</v>
      </c>
      <c r="B31" s="24" t="s">
        <v>18</v>
      </c>
      <c r="C31" s="35" t="s">
        <v>19</v>
      </c>
      <c r="D31" s="53">
        <f>SUM(D32:D34)</f>
        <v>171157.19999999995</v>
      </c>
      <c r="E31" s="45">
        <f>SUM(E32:E34)</f>
        <v>62398.6</v>
      </c>
      <c r="F31" s="45">
        <f>F32+F33+F34</f>
        <v>62436.50000000001</v>
      </c>
      <c r="G31" s="28"/>
    </row>
    <row r="32" spans="1:7" ht="15">
      <c r="A32" s="19" t="s">
        <v>37</v>
      </c>
      <c r="B32" s="20" t="s">
        <v>12</v>
      </c>
      <c r="C32" s="19" t="s">
        <v>13</v>
      </c>
      <c r="D32" s="50">
        <f>25059.3</f>
        <v>25059.3</v>
      </c>
      <c r="E32" s="42">
        <f>25059.3</f>
        <v>25059.3</v>
      </c>
      <c r="F32" s="42">
        <f>25059.3</f>
        <v>25059.3</v>
      </c>
      <c r="G32" s="28"/>
    </row>
    <row r="33" spans="1:7" ht="15">
      <c r="A33" s="19" t="s">
        <v>38</v>
      </c>
      <c r="B33" s="20" t="s">
        <v>106</v>
      </c>
      <c r="C33" s="19" t="s">
        <v>107</v>
      </c>
      <c r="D33" s="50">
        <f>35634.8+50000+8065.5+39611.5+126.3+1000+1000</f>
        <v>135438.09999999998</v>
      </c>
      <c r="E33" s="42">
        <f>34886.4</f>
        <v>34886.4</v>
      </c>
      <c r="F33" s="42">
        <f>34924.3</f>
        <v>34924.3</v>
      </c>
      <c r="G33" s="28"/>
    </row>
    <row r="34" spans="1:7" ht="30">
      <c r="A34" s="19" t="s">
        <v>39</v>
      </c>
      <c r="B34" s="25" t="s">
        <v>14</v>
      </c>
      <c r="C34" s="19" t="s">
        <v>15</v>
      </c>
      <c r="D34" s="50">
        <f>9449.1+1210.7</f>
        <v>10659.800000000001</v>
      </c>
      <c r="E34" s="42">
        <f>1410.4+1042.5</f>
        <v>2452.9</v>
      </c>
      <c r="F34" s="42">
        <f>1410.4+1042.5</f>
        <v>2452.9</v>
      </c>
      <c r="G34" s="28"/>
    </row>
    <row r="35" spans="1:7" ht="21" customHeight="1">
      <c r="A35" s="19" t="s">
        <v>40</v>
      </c>
      <c r="B35" s="21" t="s">
        <v>63</v>
      </c>
      <c r="C35" s="32" t="s">
        <v>64</v>
      </c>
      <c r="D35" s="51">
        <f>D37+D38+D39+D36</f>
        <v>680331.2000000001</v>
      </c>
      <c r="E35" s="43">
        <f>SUM(E36:E39)</f>
        <v>65164.7</v>
      </c>
      <c r="F35" s="43">
        <f>SUM(F36:F39)</f>
        <v>65164.7</v>
      </c>
      <c r="G35" s="28"/>
    </row>
    <row r="36" spans="1:7" ht="21" customHeight="1">
      <c r="A36" s="19" t="s">
        <v>114</v>
      </c>
      <c r="B36" s="20" t="s">
        <v>118</v>
      </c>
      <c r="C36" s="19" t="s">
        <v>119</v>
      </c>
      <c r="D36" s="50">
        <f>10011.7+417514.2+29287.5+2400+37249.3+1451.9+36.7-10000+280.5</f>
        <v>488231.80000000005</v>
      </c>
      <c r="E36" s="42">
        <f>1549.4</f>
        <v>1549.4</v>
      </c>
      <c r="F36" s="42">
        <f>1549.4</f>
        <v>1549.4</v>
      </c>
      <c r="G36" s="28"/>
    </row>
    <row r="37" spans="1:7" ht="15">
      <c r="A37" s="19" t="s">
        <v>41</v>
      </c>
      <c r="B37" s="20" t="s">
        <v>65</v>
      </c>
      <c r="C37" s="19" t="s">
        <v>66</v>
      </c>
      <c r="D37" s="50">
        <f>7044.3+250.4+285</f>
        <v>7579.7</v>
      </c>
      <c r="E37" s="42">
        <f>5570.7</f>
        <v>5570.7</v>
      </c>
      <c r="F37" s="42">
        <f>5570.7</f>
        <v>5570.7</v>
      </c>
      <c r="G37" s="28"/>
    </row>
    <row r="38" spans="1:7" ht="15">
      <c r="A38" s="19" t="s">
        <v>42</v>
      </c>
      <c r="B38" s="20" t="s">
        <v>79</v>
      </c>
      <c r="C38" s="19" t="s">
        <v>80</v>
      </c>
      <c r="D38" s="50">
        <f>154576.8+98+500+599.8+100</f>
        <v>155874.59999999998</v>
      </c>
      <c r="E38" s="42">
        <f>33134.3</f>
        <v>33134.3</v>
      </c>
      <c r="F38" s="42">
        <f>33134.3</f>
        <v>33134.3</v>
      </c>
      <c r="G38" s="28"/>
    </row>
    <row r="39" spans="1:7" ht="30">
      <c r="A39" s="19" t="s">
        <v>43</v>
      </c>
      <c r="B39" s="20" t="s">
        <v>67</v>
      </c>
      <c r="C39" s="19" t="s">
        <v>68</v>
      </c>
      <c r="D39" s="50">
        <f>28245.1+1000-1000+400</f>
        <v>28645.1</v>
      </c>
      <c r="E39" s="42">
        <f>24910.3</f>
        <v>24910.3</v>
      </c>
      <c r="F39" s="42">
        <f>24910.3</f>
        <v>24910.3</v>
      </c>
      <c r="G39" s="28"/>
    </row>
    <row r="40" spans="1:7" ht="15.75">
      <c r="A40" s="19" t="s">
        <v>44</v>
      </c>
      <c r="B40" s="21" t="s">
        <v>69</v>
      </c>
      <c r="C40" s="32" t="s">
        <v>70</v>
      </c>
      <c r="D40" s="51">
        <f>D41+D42+D44+D45+D43</f>
        <v>941564.7999999999</v>
      </c>
      <c r="E40" s="43">
        <f>E41+E42+E44+E45+E43</f>
        <v>821600.6000000001</v>
      </c>
      <c r="F40" s="43">
        <f>F41+F42+F44+F45+F43</f>
        <v>838369.0000000001</v>
      </c>
      <c r="G40" s="28"/>
    </row>
    <row r="41" spans="1:7" ht="15">
      <c r="A41" s="19" t="s">
        <v>46</v>
      </c>
      <c r="B41" s="20" t="s">
        <v>71</v>
      </c>
      <c r="C41" s="19" t="s">
        <v>72</v>
      </c>
      <c r="D41" s="50">
        <f>317375+59.2+6256+4056.3+650+100-6.1+1067.9</f>
        <v>329558.30000000005</v>
      </c>
      <c r="E41" s="42">
        <f>302710.3</f>
        <v>302710.3</v>
      </c>
      <c r="F41" s="42">
        <f>302710.3</f>
        <v>302710.3</v>
      </c>
      <c r="G41" s="28"/>
    </row>
    <row r="42" spans="1:7" ht="15">
      <c r="A42" s="19" t="s">
        <v>48</v>
      </c>
      <c r="B42" s="20" t="s">
        <v>73</v>
      </c>
      <c r="C42" s="19" t="s">
        <v>74</v>
      </c>
      <c r="D42" s="50">
        <f>353430.6+109.6+2389.4-7+7759.1+1837.8+18129+1.6+183.1+1540.4+96.5+184.2+440.1+504.2+88</f>
        <v>386686.5999999999</v>
      </c>
      <c r="E42" s="42">
        <f>302177+18694.6+1.6</f>
        <v>320873.19999999995</v>
      </c>
      <c r="F42" s="42">
        <f>318466.9+16405.2+2769.5</f>
        <v>337641.60000000003</v>
      </c>
      <c r="G42" s="28"/>
    </row>
    <row r="43" spans="1:7" ht="15">
      <c r="A43" s="19" t="s">
        <v>49</v>
      </c>
      <c r="B43" s="20" t="s">
        <v>120</v>
      </c>
      <c r="C43" s="19" t="s">
        <v>121</v>
      </c>
      <c r="D43" s="50">
        <f>37144.6+84970.3+54.7+1261.2+99+2124.2+67.5</f>
        <v>125721.49999999999</v>
      </c>
      <c r="E43" s="42">
        <f>33144.1+75073.8</f>
        <v>108217.9</v>
      </c>
      <c r="F43" s="42">
        <f>33144.1+75073.8</f>
        <v>108217.9</v>
      </c>
      <c r="G43" s="28"/>
    </row>
    <row r="44" spans="1:7" ht="30">
      <c r="A44" s="19" t="s">
        <v>50</v>
      </c>
      <c r="B44" s="20" t="s">
        <v>75</v>
      </c>
      <c r="C44" s="19" t="s">
        <v>76</v>
      </c>
      <c r="D44" s="50">
        <f>17319.9+550+200+200+18+14</f>
        <v>18301.9</v>
      </c>
      <c r="E44" s="42">
        <f>14683.9</f>
        <v>14683.9</v>
      </c>
      <c r="F44" s="42">
        <f>14683.9</f>
        <v>14683.9</v>
      </c>
      <c r="G44" s="28"/>
    </row>
    <row r="45" spans="1:7" ht="15">
      <c r="A45" s="19" t="s">
        <v>51</v>
      </c>
      <c r="B45" s="20" t="s">
        <v>77</v>
      </c>
      <c r="C45" s="19" t="s">
        <v>78</v>
      </c>
      <c r="D45" s="50">
        <f>48332.5+33195.7+57.3-289</f>
        <v>81296.5</v>
      </c>
      <c r="E45" s="42">
        <f>45542.4+29572.9</f>
        <v>75115.3</v>
      </c>
      <c r="F45" s="42">
        <f>45542.4+29572.9</f>
        <v>75115.3</v>
      </c>
      <c r="G45" s="28"/>
    </row>
    <row r="46" spans="1:7" ht="15.75">
      <c r="A46" s="19" t="s">
        <v>52</v>
      </c>
      <c r="B46" s="21" t="s">
        <v>83</v>
      </c>
      <c r="C46" s="32" t="s">
        <v>0</v>
      </c>
      <c r="D46" s="51">
        <f>SUM(D47:D48)</f>
        <v>159732.9</v>
      </c>
      <c r="E46" s="43">
        <f>SUM(E47:E48)</f>
        <v>137260.9</v>
      </c>
      <c r="F46" s="43">
        <f>F47+F48</f>
        <v>137260.4</v>
      </c>
      <c r="G46" s="28"/>
    </row>
    <row r="47" spans="1:7" ht="15">
      <c r="A47" s="19" t="s">
        <v>53</v>
      </c>
      <c r="B47" s="20" t="s">
        <v>1</v>
      </c>
      <c r="C47" s="19" t="s">
        <v>2</v>
      </c>
      <c r="D47" s="50">
        <f>110212.8+11.5+455.9</f>
        <v>110680.2</v>
      </c>
      <c r="E47" s="42">
        <f>96086.9</f>
        <v>96086.9</v>
      </c>
      <c r="F47" s="42">
        <f>96086.4</f>
        <v>96086.4</v>
      </c>
      <c r="G47" s="28"/>
    </row>
    <row r="48" spans="1:7" ht="30">
      <c r="A48" s="19" t="s">
        <v>81</v>
      </c>
      <c r="B48" s="20" t="s">
        <v>84</v>
      </c>
      <c r="C48" s="19" t="s">
        <v>95</v>
      </c>
      <c r="D48" s="50">
        <f>49052.7</f>
        <v>49052.7</v>
      </c>
      <c r="E48" s="42">
        <f>41174</f>
        <v>41174</v>
      </c>
      <c r="F48" s="42">
        <f>41174</f>
        <v>41174</v>
      </c>
      <c r="G48" s="28"/>
    </row>
    <row r="49" spans="1:7" ht="15.75">
      <c r="A49" s="19" t="s">
        <v>116</v>
      </c>
      <c r="B49" s="49" t="s">
        <v>131</v>
      </c>
      <c r="C49" s="32" t="s">
        <v>133</v>
      </c>
      <c r="D49" s="51">
        <f>D50</f>
        <v>408.2</v>
      </c>
      <c r="E49" s="43">
        <f>E50</f>
        <v>0</v>
      </c>
      <c r="F49" s="43">
        <f>F50</f>
        <v>0</v>
      </c>
      <c r="G49" s="28"/>
    </row>
    <row r="50" spans="1:7" ht="30">
      <c r="A50" s="19" t="s">
        <v>117</v>
      </c>
      <c r="B50" s="48" t="s">
        <v>132</v>
      </c>
      <c r="C50" s="19" t="s">
        <v>134</v>
      </c>
      <c r="D50" s="50">
        <f>408.2</f>
        <v>408.2</v>
      </c>
      <c r="E50" s="42"/>
      <c r="F50" s="42"/>
      <c r="G50" s="28"/>
    </row>
    <row r="51" spans="1:7" ht="15.75">
      <c r="A51" s="19" t="s">
        <v>97</v>
      </c>
      <c r="B51" s="21" t="s">
        <v>6</v>
      </c>
      <c r="C51" s="32" t="s">
        <v>7</v>
      </c>
      <c r="D51" s="51">
        <f>D52+D53+D54+D55</f>
        <v>72202.29999999999</v>
      </c>
      <c r="E51" s="43">
        <f>E52+E53+E54+E55</f>
        <v>68219.5</v>
      </c>
      <c r="F51" s="43">
        <f>SUM(F52:F55)</f>
        <v>64295.6</v>
      </c>
      <c r="G51" s="28"/>
    </row>
    <row r="52" spans="1:7" ht="15">
      <c r="A52" s="19" t="s">
        <v>54</v>
      </c>
      <c r="B52" s="20" t="s">
        <v>8</v>
      </c>
      <c r="C52" s="19" t="s">
        <v>9</v>
      </c>
      <c r="D52" s="50">
        <f>2757.6</f>
        <v>2757.6</v>
      </c>
      <c r="E52" s="42">
        <f>2757.6</f>
        <v>2757.6</v>
      </c>
      <c r="F52" s="42">
        <f>2757.6</f>
        <v>2757.6</v>
      </c>
      <c r="G52" s="28"/>
    </row>
    <row r="53" spans="1:7" ht="15">
      <c r="A53" s="19" t="s">
        <v>55</v>
      </c>
      <c r="B53" s="20" t="s">
        <v>10</v>
      </c>
      <c r="C53" s="19" t="s">
        <v>11</v>
      </c>
      <c r="D53" s="50">
        <f>2614.1+34885.7+7+3404+40.2+100</f>
        <v>41050.99999999999</v>
      </c>
      <c r="E53" s="42">
        <f>3114.1+34885.7+7+4944.6</f>
        <v>42951.399999999994</v>
      </c>
      <c r="F53" s="42">
        <f>3114.1+34734.3+7+4807.1</f>
        <v>42662.5</v>
      </c>
      <c r="G53" s="28"/>
    </row>
    <row r="54" spans="1:7" ht="15">
      <c r="A54" s="19" t="s">
        <v>56</v>
      </c>
      <c r="B54" s="20" t="s">
        <v>62</v>
      </c>
      <c r="C54" s="19" t="s">
        <v>60</v>
      </c>
      <c r="D54" s="50">
        <f>25199.6+1694.1</f>
        <v>26893.699999999997</v>
      </c>
      <c r="E54" s="42">
        <f>19525.3+1694.1</f>
        <v>21219.399999999998</v>
      </c>
      <c r="F54" s="42">
        <f>15939+1694.1</f>
        <v>17633.1</v>
      </c>
      <c r="G54" s="28"/>
    </row>
    <row r="55" spans="1:7" ht="30">
      <c r="A55" s="19" t="s">
        <v>57</v>
      </c>
      <c r="B55" s="20" t="s">
        <v>17</v>
      </c>
      <c r="C55" s="19" t="s">
        <v>61</v>
      </c>
      <c r="D55" s="50">
        <f>1500</f>
        <v>1500</v>
      </c>
      <c r="E55" s="42">
        <f>1291.1</f>
        <v>1291.1</v>
      </c>
      <c r="F55" s="42">
        <f>1242.4</f>
        <v>1242.4</v>
      </c>
      <c r="G55" s="28"/>
    </row>
    <row r="56" spans="1:7" ht="15.75">
      <c r="A56" s="19" t="s">
        <v>58</v>
      </c>
      <c r="B56" s="21" t="s">
        <v>3</v>
      </c>
      <c r="C56" s="32" t="s">
        <v>85</v>
      </c>
      <c r="D56" s="51">
        <f>SUM(D57:D60)</f>
        <v>52994.8</v>
      </c>
      <c r="E56" s="43">
        <f>SUM(E57:E60)</f>
        <v>41778.1</v>
      </c>
      <c r="F56" s="43">
        <f>SUM(F57:F60)</f>
        <v>41778.1</v>
      </c>
      <c r="G56" s="28"/>
    </row>
    <row r="57" spans="1:7" ht="15">
      <c r="A57" s="19" t="s">
        <v>110</v>
      </c>
      <c r="B57" s="20" t="s">
        <v>108</v>
      </c>
      <c r="C57" s="19" t="s">
        <v>109</v>
      </c>
      <c r="D57" s="50">
        <f>731.5</f>
        <v>731.5</v>
      </c>
      <c r="E57" s="42">
        <f>646</f>
        <v>646</v>
      </c>
      <c r="F57" s="42">
        <f>646</f>
        <v>646</v>
      </c>
      <c r="G57" s="28"/>
    </row>
    <row r="58" spans="1:7" ht="15">
      <c r="A58" s="26" t="s">
        <v>111</v>
      </c>
      <c r="B58" s="20" t="s">
        <v>86</v>
      </c>
      <c r="C58" s="19" t="s">
        <v>87</v>
      </c>
      <c r="D58" s="50">
        <f>13564.2+517.8+3800+38.4-3800-38.4-200</f>
        <v>13882.000000000002</v>
      </c>
      <c r="E58" s="42">
        <f>12032.5</f>
        <v>12032.5</v>
      </c>
      <c r="F58" s="42">
        <f>12032.5</f>
        <v>12032.5</v>
      </c>
      <c r="G58" s="28"/>
    </row>
    <row r="59" spans="1:7" ht="15">
      <c r="A59" s="19" t="s">
        <v>129</v>
      </c>
      <c r="B59" s="20" t="s">
        <v>138</v>
      </c>
      <c r="C59" s="19" t="s">
        <v>139</v>
      </c>
      <c r="D59" s="50">
        <f>29274.2-517.8+718.5+3800+38.4+616.1+211.6+534.8</f>
        <v>34675.8</v>
      </c>
      <c r="E59" s="42">
        <f>25763.9</f>
        <v>25763.9</v>
      </c>
      <c r="F59" s="42">
        <f>25763.9</f>
        <v>25763.9</v>
      </c>
      <c r="G59" s="28"/>
    </row>
    <row r="60" spans="1:7" ht="30">
      <c r="A60" s="26" t="s">
        <v>130</v>
      </c>
      <c r="B60" s="20" t="s">
        <v>88</v>
      </c>
      <c r="C60" s="19" t="s">
        <v>89</v>
      </c>
      <c r="D60" s="50">
        <f>3705.5</f>
        <v>3705.5</v>
      </c>
      <c r="E60" s="42">
        <f>3335.7</f>
        <v>3335.7</v>
      </c>
      <c r="F60" s="42">
        <f>3335.7</f>
        <v>3335.7</v>
      </c>
      <c r="G60" s="28"/>
    </row>
    <row r="61" spans="1:7" ht="39" customHeight="1">
      <c r="A61" s="26" t="s">
        <v>140</v>
      </c>
      <c r="B61" s="21" t="s">
        <v>150</v>
      </c>
      <c r="C61" s="54" t="s">
        <v>148</v>
      </c>
      <c r="D61" s="51">
        <f>D62</f>
        <v>20</v>
      </c>
      <c r="E61" s="42"/>
      <c r="F61" s="42"/>
      <c r="G61" s="28"/>
    </row>
    <row r="62" spans="1:7" ht="39.75" customHeight="1">
      <c r="A62" s="26" t="s">
        <v>141</v>
      </c>
      <c r="B62" s="20" t="s">
        <v>150</v>
      </c>
      <c r="C62" s="36" t="s">
        <v>149</v>
      </c>
      <c r="D62" s="50">
        <f>20</f>
        <v>20</v>
      </c>
      <c r="E62" s="42"/>
      <c r="F62" s="42"/>
      <c r="G62" s="28"/>
    </row>
    <row r="63" spans="1:7" ht="15">
      <c r="A63" s="26" t="s">
        <v>146</v>
      </c>
      <c r="B63" s="23" t="s">
        <v>112</v>
      </c>
      <c r="C63" s="36" t="s">
        <v>113</v>
      </c>
      <c r="D63" s="50"/>
      <c r="E63" s="55">
        <f>113009-7</f>
        <v>113002</v>
      </c>
      <c r="F63" s="42">
        <f>135366.8-7</f>
        <v>135359.8</v>
      </c>
      <c r="G63" s="28"/>
    </row>
    <row r="64" spans="1:7" ht="18.75" customHeight="1">
      <c r="A64" s="26" t="s">
        <v>147</v>
      </c>
      <c r="B64" s="37" t="s">
        <v>16</v>
      </c>
      <c r="C64" s="38"/>
      <c r="D64" s="51">
        <f>D51+D46+D40+D35+D31+D18+D56+D28+D26+D49+D61</f>
        <v>2209091.4</v>
      </c>
      <c r="E64" s="33">
        <f>E51+E46+E40+E35+E31+E18+E56+E28+E26+E63</f>
        <v>1413256.7000000004</v>
      </c>
      <c r="F64" s="33">
        <f>F51+F46+F40+F35+F31+F18+F56+F28+F26+F63</f>
        <v>1449081.7000000004</v>
      </c>
      <c r="G64" s="28"/>
    </row>
    <row r="65" spans="1:4" ht="12.75">
      <c r="A65" s="5"/>
      <c r="B65" s="6"/>
      <c r="C65" s="5"/>
      <c r="D65" s="41"/>
    </row>
    <row r="66" spans="5:6" ht="12.75">
      <c r="E66" s="47"/>
      <c r="F66" s="47"/>
    </row>
    <row r="67" spans="4:9" ht="12.75">
      <c r="D67" s="46"/>
      <c r="E67" s="46"/>
      <c r="F67" s="46"/>
      <c r="I67" s="46"/>
    </row>
    <row r="68" spans="4:9" ht="12.75">
      <c r="D68" s="46"/>
      <c r="E68" s="46"/>
      <c r="F68" s="46"/>
      <c r="I68" s="46"/>
    </row>
    <row r="69" spans="4:9" ht="12.75">
      <c r="D69" s="46"/>
      <c r="E69" s="46"/>
      <c r="F69" s="46"/>
      <c r="I69" s="46"/>
    </row>
    <row r="70" spans="4:6" ht="12.75">
      <c r="D70" s="46"/>
      <c r="E70" s="46"/>
      <c r="F70" s="46"/>
    </row>
    <row r="74" ht="12.75">
      <c r="D74" s="46"/>
    </row>
  </sheetData>
  <sheetProtection/>
  <mergeCells count="6">
    <mergeCell ref="A13:F13"/>
    <mergeCell ref="A8:F8"/>
    <mergeCell ref="A9:F9"/>
    <mergeCell ref="A10:F10"/>
    <mergeCell ref="A11:F11"/>
    <mergeCell ref="A12:F12"/>
  </mergeCells>
  <printOptions/>
  <pageMargins left="0.7874015748031497" right="0.3937007874015748" top="0.7874015748031497" bottom="0.7874015748031497" header="0.3937007874015748" footer="0.3937007874015748"/>
  <pageSetup firstPageNumber="1" useFirstPageNumber="1" fitToHeight="4" horizontalDpi="600" verticalDpi="600" orientation="portrait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Ольга И. Степаненко</cp:lastModifiedBy>
  <cp:lastPrinted>2024-02-19T02:22:00Z</cp:lastPrinted>
  <dcterms:created xsi:type="dcterms:W3CDTF">2007-10-12T08:23:45Z</dcterms:created>
  <dcterms:modified xsi:type="dcterms:W3CDTF">2024-04-03T07:52:49Z</dcterms:modified>
  <cp:category/>
  <cp:version/>
  <cp:contentType/>
  <cp:contentStatus/>
</cp:coreProperties>
</file>