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-FU-N2\Shared-N\БЮДЖЕТ 2026-2028\Корректировка 2 апрель 2026\Решение с приложениями\"/>
    </mc:Choice>
  </mc:AlternateContent>
  <bookViews>
    <workbookView xWindow="360" yWindow="276" windowWidth="14940" windowHeight="9156"/>
  </bookViews>
  <sheets>
    <sheet name="приложение 5" sheetId="1" r:id="rId1"/>
  </sheets>
  <definedNames>
    <definedName name="APPT" localSheetId="0">'приложение 5'!#REF!</definedName>
    <definedName name="FIO" localSheetId="0">'приложение 5'!#REF!</definedName>
    <definedName name="LAST_CELL" localSheetId="0">'приложение 5'!#REF!</definedName>
    <definedName name="SIGN" localSheetId="0">'приложение 5'!$B$15:$G$17</definedName>
  </definedNames>
  <calcPr calcId="162913" iterateDelta="1E-4"/>
</workbook>
</file>

<file path=xl/calcChain.xml><?xml version="1.0" encoding="utf-8"?>
<calcChain xmlns="http://schemas.openxmlformats.org/spreadsheetml/2006/main">
  <c r="F51" i="1" l="1"/>
  <c r="F52" i="1" l="1"/>
  <c r="E52" i="1"/>
  <c r="D14" i="1"/>
  <c r="D49" i="1"/>
  <c r="D34" i="1" l="1"/>
  <c r="D48" i="1"/>
  <c r="D47" i="1"/>
  <c r="D38" i="1"/>
  <c r="D37" i="1"/>
  <c r="D33" i="1"/>
  <c r="D32" i="1"/>
  <c r="D31" i="1"/>
  <c r="D35" i="1"/>
  <c r="D42" i="1"/>
  <c r="D15" i="1"/>
  <c r="D19" i="1"/>
  <c r="D28" i="1"/>
  <c r="D23" i="1"/>
  <c r="D27" i="1"/>
  <c r="D11" i="1" l="1"/>
  <c r="F28" i="1" l="1"/>
  <c r="E51" i="1"/>
  <c r="E28" i="1"/>
  <c r="E31" i="1"/>
  <c r="D43" i="1"/>
  <c r="A37" i="1" l="1"/>
  <c r="A38" i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D46" i="1" l="1"/>
  <c r="D8" i="1"/>
  <c r="D16" i="1"/>
  <c r="D18" i="1"/>
  <c r="D21" i="1"/>
  <c r="D25" i="1"/>
  <c r="D30" i="1"/>
  <c r="D36" i="1"/>
  <c r="D41" i="1"/>
  <c r="D52" i="1" l="1"/>
  <c r="F21" i="1" l="1"/>
  <c r="F8" i="1"/>
  <c r="E8" i="1"/>
  <c r="E46" i="1"/>
  <c r="F46" i="1"/>
  <c r="F41" i="1"/>
  <c r="E36" i="1"/>
  <c r="E30" i="1"/>
  <c r="E25" i="1"/>
  <c r="F25" i="1"/>
  <c r="E21" i="1"/>
  <c r="E18" i="1"/>
  <c r="F18" i="1"/>
  <c r="E41" i="1"/>
  <c r="F30" i="1" l="1"/>
  <c r="F36" i="1"/>
  <c r="E16" i="1" l="1"/>
  <c r="F16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<sst xmlns="http://schemas.openxmlformats.org/spreadsheetml/2006/main" count="99" uniqueCount="99">
  <si>
    <t>Наименование КФСР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</si>
  <si>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</si>
  <si>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</si>
  <si>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</si>
  <si>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</si>
  <si>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</si>
  <si>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</si>
  <si>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</si>
  <si>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</si>
  <si>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</si>
  <si>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</si>
  <si>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</si>
  <si>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</si>
  <si>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</si>
  <si>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</si>
  <si>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0203</t>
  </si>
  <si>
    <t>Мобилизационная и вневойсковая подготовка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</si>
  <si>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</si>
  <si>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</si>
  <si>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</si>
  <si>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</si>
  <si>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</si>
  <si>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</si>
  <si>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</si>
  <si>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</si>
  <si>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</si>
  <si>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</si>
  <si>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</si>
  <si>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</si>
  <si>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</si>
  <si>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</si>
  <si>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</si>
  <si>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</si>
  <si>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</si>
  <si>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</si>
  <si>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</si>
  <si>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</si>
  <si>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</si>
  <si>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</si>
  <si>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</si>
  <si>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</si>
  <si>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</si>
  <si>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</si>
  <si>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</si>
  <si>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</si>
  <si>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0801</t>
  </si>
  <si>
    <t>Культура</t>
  </si>
  <si>
    <t>0804</t>
  </si>
  <si>
    <t>Другие вопросы в области культуры, кинематографии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</si>
  <si>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</si>
  <si>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</si>
  <si>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</si>
  <si>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</si>
  <si>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</si>
  <si>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</si>
  <si>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</si>
  <si>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</si>
  <si>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</si>
  <si>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</si>
  <si>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</si>
  <si>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</si>
  <si>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</si>
  <si>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</si>
  <si>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</si>
  <si>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</si>
  <si>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2027 год</t>
  </si>
  <si>
    <t>тыс.рублей</t>
  </si>
  <si>
    <t>№
 строки</t>
  </si>
  <si>
    <t>Общегосударственные вопросы</t>
  </si>
  <si>
    <t>0100</t>
  </si>
  <si>
    <t>Национальная оборона</t>
  </si>
  <si>
    <t>О200</t>
  </si>
  <si>
    <t>Национальная безопасность и правоохранительная деятельность</t>
  </si>
  <si>
    <t>О300</t>
  </si>
  <si>
    <t>Национальная экономика</t>
  </si>
  <si>
    <t>0400</t>
  </si>
  <si>
    <t>Жилищно-коммунальное хозяйство</t>
  </si>
  <si>
    <t>0500</t>
  </si>
  <si>
    <t>Образование</t>
  </si>
  <si>
    <t>0700</t>
  </si>
  <si>
    <t>Культура и кинематография</t>
  </si>
  <si>
    <t>0800</t>
  </si>
  <si>
    <t>Социальная политика</t>
  </si>
  <si>
    <t>1000</t>
  </si>
  <si>
    <t>Физическая культура и спорт</t>
  </si>
  <si>
    <t>1100</t>
  </si>
  <si>
    <t>Раздел, подраздел</t>
  </si>
  <si>
    <t>ВСЕГО</t>
  </si>
  <si>
    <t>Условно утвержденные расходы</t>
  </si>
  <si>
    <t>9999</t>
  </si>
  <si>
    <t xml:space="preserve"> 2026 год</t>
  </si>
  <si>
    <t>2028 год</t>
  </si>
  <si>
    <t xml:space="preserve">Распределение расходов  бюджета городского округа город Дивногорск Красноярского края по разделам и подразделам классификации расходов бюджетов Российской Федерации 
на 2026 - 2028 годы </t>
  </si>
  <si>
    <r>
      <rPr>
        <b/>
        <sz val="12"/>
        <rFont val="Times New Roman"/>
        <family val="1"/>
        <charset val="204"/>
      </rPr>
      <t>Приложение 5</t>
    </r>
    <r>
      <rPr>
        <sz val="12"/>
        <rFont val="Times New Roman"/>
        <family val="1"/>
        <charset val="204"/>
      </rPr>
      <t xml:space="preserve">
 к решению Дивногорского городского Совета депутатов
 от 17 декабря 2025 г. № 4 - 11- НПА "О бюджете городского округа город
 Дивногорск Красноярского края на 2026 год и плановый период 2027-2028годов"  </t>
    </r>
  </si>
  <si>
    <t>Здравоохранение</t>
  </si>
  <si>
    <t>0900</t>
  </si>
  <si>
    <t>Другие вопросы в области здравоохранения</t>
  </si>
  <si>
    <t>0909</t>
  </si>
  <si>
    <r>
      <rPr>
        <b/>
        <sz val="12"/>
        <rFont val="Times New Roman"/>
        <family val="1"/>
        <charset val="204"/>
      </rPr>
      <t xml:space="preserve">Приложение 3 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к решению Дивногорского городского Совета депутатов 
от 29 апреля 2026 г.  № 5 - 37- НПА "О  внесении  изменений  
в  решение  Дивногорского городского Совета  депутатов 
  от  17 декабря 2025  г. № 4 -11 -НПА "О бюджете городского округа город 
Дивногорск Красноярского края на 2026 год и плановый период 2027 -2028 годов"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</si>
</sst>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#,##0.0"/>
    <numFmt numFmtId="165" formatCode="0.00000"/>
    <numFmt numFmtId="166" formatCode="#,##0.0000000"/>
    <numFmt numFmtId="167" formatCode="0.000000"/>
  </numFmts>
  <fonts count="9" x14ac:knownFonts="1">
    <font>
      <sz val="10"/>
      <name val="Arial"/>
    </font>
    <font>
      <sz val="8.5"/>
      <name val="MS Sans Serif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name val="Helv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8" fillId="0" borderId="0"/>
  </cellStyleXfs>
  <cellXfs count="37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2" fontId="0" fillId="0" borderId="0" xfId="0" applyNumberFormat="1"/>
    <xf numFmtId="4" fontId="0" fillId="0" borderId="0" xfId="0" applyNumberFormat="1"/>
    <xf numFmtId="0" fontId="3" fillId="2" borderId="1" xfId="0" applyFont="1" applyFill="1" applyBorder="1" applyAlignment="1">
      <alignment wrapText="1"/>
    </xf>
    <xf numFmtId="49" fontId="3" fillId="2" borderId="2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wrapText="1"/>
    </xf>
    <xf numFmtId="0" fontId="3" fillId="0" borderId="0" xfId="0" applyFont="1" applyBorder="1" applyAlignment="1" applyProtection="1">
      <alignment wrapText="1"/>
    </xf>
    <xf numFmtId="164" fontId="3" fillId="2" borderId="1" xfId="0" applyNumberFormat="1" applyFont="1" applyFill="1" applyBorder="1" applyAlignment="1" applyProtection="1">
      <alignment horizontal="right" vertical="center" wrapText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4" fontId="3" fillId="2" borderId="1" xfId="1" applyNumberFormat="1" applyFont="1" applyFill="1" applyBorder="1"/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horizontal="center" vertical="top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/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 applyProtection="1">
      <alignment horizontal="right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49" fontId="4" fillId="2" borderId="1" xfId="0" applyNumberFormat="1" applyFont="1" applyFill="1" applyBorder="1" applyAlignment="1" applyProtection="1">
      <alignment horizontal="left"/>
    </xf>
    <xf numFmtId="49" fontId="4" fillId="2" borderId="1" xfId="0" applyNumberFormat="1" applyFont="1" applyFill="1" applyBorder="1" applyAlignment="1" applyProtection="1">
      <alignment horizontal="center"/>
    </xf>
    <xf numFmtId="164" fontId="4" fillId="2" borderId="1" xfId="0" applyNumberFormat="1" applyFont="1" applyFill="1" applyBorder="1" applyAlignment="1" applyProtection="1">
      <alignment horizontal="right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2" applyFont="1" applyAlignment="1">
      <alignment horizontal="right" vertical="top" wrapText="1"/>
    </xf>
    <xf numFmtId="0" fontId="3" fillId="0" borderId="0" xfId="0" applyFont="1" applyAlignment="1">
      <alignment horizontal="right" wrapText="1"/>
    </xf>
  </cellXfs>
  <cellStyles count="3">
    <cellStyle name="Обычный" xfId="0" builtinId="0"/>
    <cellStyle name="Стиль 1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73"/>
  <sheetViews>
    <sheetView showGridLines="0" tabSelected="1" topLeftCell="A28" zoomScale="89" zoomScaleNormal="89" workbookViewId="0">
      <selection activeCell="H40" sqref="H40"/>
    </sheetView>
  </sheetViews>
  <sheetFormatPr defaultRowHeight="12.75" customHeight="1" x14ac:dyDescent="0.25"/>
  <cols>
    <col min="1" max="1" width="4.88671875" customWidth="1"/>
    <col min="2" max="2" width="50.33203125" customWidth="1"/>
    <col min="3" max="3" width="7.77734375" customWidth="1"/>
    <col min="4" max="4" width="13.44140625" customWidth="1"/>
    <col min="5" max="5" width="14.109375" customWidth="1"/>
    <col min="6" max="6" width="13.21875" customWidth="1"/>
    <col min="7" max="7" width="9.109375" customWidth="1"/>
    <col min="8" max="8" width="29.109375" customWidth="1"/>
    <col min="9" max="9" width="20" customWidth="1"/>
  </cols>
  <sheetData>
    <row r="1" spans="1:9" ht="92.4" customHeight="1" x14ac:dyDescent="0.3">
      <c r="A1" s="36" t="s">
        <v>98</v>
      </c>
      <c r="B1" s="36"/>
      <c r="C1" s="36"/>
      <c r="D1" s="36"/>
      <c r="E1" s="36"/>
      <c r="F1" s="36"/>
    </row>
    <row r="2" spans="1:9" ht="69" customHeight="1" x14ac:dyDescent="0.25">
      <c r="B2" s="35" t="s">
        <v>93</v>
      </c>
      <c r="C2" s="35"/>
      <c r="D2" s="35"/>
      <c r="E2" s="35"/>
      <c r="F2" s="35"/>
      <c r="G2" s="1"/>
      <c r="H2" s="1"/>
      <c r="I2" s="1"/>
    </row>
    <row r="3" spans="1:9" ht="13.8" x14ac:dyDescent="0.25">
      <c r="B3" s="2"/>
      <c r="C3" s="2"/>
      <c r="D3" s="2"/>
      <c r="E3" s="2"/>
      <c r="F3" s="2"/>
      <c r="G3" s="2"/>
      <c r="H3" s="2"/>
      <c r="I3" s="2"/>
    </row>
    <row r="4" spans="1:9" ht="13.2" x14ac:dyDescent="0.25">
      <c r="A4" s="34" t="s">
        <v>92</v>
      </c>
      <c r="B4" s="34"/>
      <c r="C4" s="34"/>
      <c r="D4" s="34"/>
      <c r="E4" s="34"/>
      <c r="F4" s="34"/>
    </row>
    <row r="5" spans="1:9" ht="57.6" customHeight="1" x14ac:dyDescent="0.25">
      <c r="A5" s="34"/>
      <c r="B5" s="34"/>
      <c r="C5" s="34"/>
      <c r="D5" s="34"/>
      <c r="E5" s="34"/>
      <c r="F5" s="34"/>
    </row>
    <row r="6" spans="1:9" ht="15.6" x14ac:dyDescent="0.3">
      <c r="B6" s="3"/>
      <c r="C6" s="3"/>
      <c r="D6" s="3"/>
      <c r="E6" s="3"/>
      <c r="F6" s="9" t="s">
        <v>66</v>
      </c>
      <c r="G6" s="3"/>
      <c r="H6" s="1"/>
      <c r="I6" s="1"/>
    </row>
    <row r="7" spans="1:9" ht="64.8" customHeight="1" x14ac:dyDescent="0.3">
      <c r="A7" s="6" t="s">
        <v>67</v>
      </c>
      <c r="B7" s="16" t="s">
        <v>0</v>
      </c>
      <c r="C7" s="17" t="s">
        <v>86</v>
      </c>
      <c r="D7" s="16" t="s">
        <v>90</v>
      </c>
      <c r="E7" s="16" t="s">
        <v>65</v>
      </c>
      <c r="F7" s="16" t="s">
        <v>91</v>
      </c>
    </row>
    <row r="8" spans="1:9" ht="15.6" x14ac:dyDescent="0.3">
      <c r="A8" s="6">
        <v>1</v>
      </c>
      <c r="B8" s="18" t="s">
        <v>68</v>
      </c>
      <c r="C8" s="19" t="s">
        <v>69</v>
      </c>
      <c r="D8" s="20">
        <f>D9+D10+D11+D12+D13+D14+D15</f>
        <v>182229.24232000002</v>
      </c>
      <c r="E8" s="20">
        <f t="shared" ref="E8:F8" si="0">E9+E10+E11+E12+E13+E14+E15</f>
        <v>118516.52999999998</v>
      </c>
      <c r="F8" s="20">
        <f t="shared" si="0"/>
        <v>118516.844</v>
      </c>
    </row>
    <row r="9" spans="1:9" ht="46.8" x14ac:dyDescent="0.3">
      <c r="A9" s="21">
        <f>A8+1</f>
        <v>2</v>
      </c>
      <c r="B9" s="22" t="s">
        <v>2</v>
      </c>
      <c r="C9" s="16" t="s">
        <v>1</v>
      </c>
      <c r="D9" s="10">
        <v>3548.9362000000001</v>
      </c>
      <c r="E9" s="10">
        <v>2918.3</v>
      </c>
      <c r="F9" s="10">
        <v>2918.3</v>
      </c>
    </row>
    <row r="10" spans="1:9" ht="62.4" x14ac:dyDescent="0.3">
      <c r="A10" s="21">
        <f t="shared" ref="A10:A52" si="1">A9+1</f>
        <v>3</v>
      </c>
      <c r="B10" s="22" t="s">
        <v>4</v>
      </c>
      <c r="C10" s="16" t="s">
        <v>3</v>
      </c>
      <c r="D10" s="10">
        <v>6742.65661</v>
      </c>
      <c r="E10" s="10">
        <v>5411.06</v>
      </c>
      <c r="F10" s="10">
        <v>5411.06</v>
      </c>
    </row>
    <row r="11" spans="1:9" ht="62.4" x14ac:dyDescent="0.3">
      <c r="A11" s="21">
        <f t="shared" si="1"/>
        <v>4</v>
      </c>
      <c r="B11" s="22" t="s">
        <v>6</v>
      </c>
      <c r="C11" s="16" t="s">
        <v>5</v>
      </c>
      <c r="D11" s="10">
        <f>90273.37734+437.46027</f>
        <v>90710.837610000002</v>
      </c>
      <c r="E11" s="10">
        <v>78547.789999999994</v>
      </c>
      <c r="F11" s="10">
        <v>78547.804000000004</v>
      </c>
    </row>
    <row r="12" spans="1:9" ht="15.6" x14ac:dyDescent="0.3">
      <c r="A12" s="21">
        <f t="shared" si="1"/>
        <v>5</v>
      </c>
      <c r="B12" s="22" t="s">
        <v>8</v>
      </c>
      <c r="C12" s="16" t="s">
        <v>7</v>
      </c>
      <c r="D12" s="10">
        <v>99.9</v>
      </c>
      <c r="E12" s="10">
        <v>3.5</v>
      </c>
      <c r="F12" s="10">
        <v>3.8</v>
      </c>
    </row>
    <row r="13" spans="1:9" ht="46.8" x14ac:dyDescent="0.3">
      <c r="A13" s="21">
        <f t="shared" si="1"/>
        <v>6</v>
      </c>
      <c r="B13" s="22" t="s">
        <v>10</v>
      </c>
      <c r="C13" s="16" t="s">
        <v>9</v>
      </c>
      <c r="D13" s="10">
        <v>23447.527190000001</v>
      </c>
      <c r="E13" s="10">
        <v>17529.68</v>
      </c>
      <c r="F13" s="10">
        <v>17529.68</v>
      </c>
      <c r="H13" s="4"/>
    </row>
    <row r="14" spans="1:9" ht="22.8" customHeight="1" x14ac:dyDescent="0.3">
      <c r="A14" s="21">
        <f t="shared" si="1"/>
        <v>7</v>
      </c>
      <c r="B14" s="22" t="s">
        <v>12</v>
      </c>
      <c r="C14" s="16" t="s">
        <v>11</v>
      </c>
      <c r="D14" s="10">
        <f>49989.26993-30-6387.73065+5.33</f>
        <v>43576.869280000006</v>
      </c>
      <c r="E14" s="10">
        <v>5000</v>
      </c>
      <c r="F14" s="10">
        <v>5000</v>
      </c>
    </row>
    <row r="15" spans="1:9" ht="23.4" customHeight="1" x14ac:dyDescent="0.3">
      <c r="A15" s="21">
        <f t="shared" si="1"/>
        <v>8</v>
      </c>
      <c r="B15" s="22" t="s">
        <v>14</v>
      </c>
      <c r="C15" s="16" t="s">
        <v>13</v>
      </c>
      <c r="D15" s="10">
        <f>13066.67476+820+215.84067</f>
        <v>14102.515429999999</v>
      </c>
      <c r="E15" s="10">
        <v>9106.2000000000007</v>
      </c>
      <c r="F15" s="10">
        <v>9106.2000000000007</v>
      </c>
    </row>
    <row r="16" spans="1:9" ht="15.6" x14ac:dyDescent="0.3">
      <c r="A16" s="21">
        <f t="shared" si="1"/>
        <v>9</v>
      </c>
      <c r="B16" s="23" t="s">
        <v>70</v>
      </c>
      <c r="C16" s="24" t="s">
        <v>71</v>
      </c>
      <c r="D16" s="25">
        <f>D17</f>
        <v>5841.1</v>
      </c>
      <c r="E16" s="25">
        <f t="shared" ref="E16:F16" si="2">E17</f>
        <v>6559.9</v>
      </c>
      <c r="F16" s="25">
        <f t="shared" si="2"/>
        <v>8467.7999999999993</v>
      </c>
    </row>
    <row r="17" spans="1:8" ht="25.2" customHeight="1" x14ac:dyDescent="0.3">
      <c r="A17" s="21">
        <f t="shared" si="1"/>
        <v>10</v>
      </c>
      <c r="B17" s="22" t="s">
        <v>16</v>
      </c>
      <c r="C17" s="16" t="s">
        <v>15</v>
      </c>
      <c r="D17" s="10">
        <v>5841.1</v>
      </c>
      <c r="E17" s="10">
        <v>6559.9</v>
      </c>
      <c r="F17" s="10">
        <v>8467.7999999999993</v>
      </c>
    </row>
    <row r="18" spans="1:8" ht="31.2" x14ac:dyDescent="0.3">
      <c r="A18" s="21">
        <f t="shared" si="1"/>
        <v>11</v>
      </c>
      <c r="B18" s="26" t="s">
        <v>72</v>
      </c>
      <c r="C18" s="27" t="s">
        <v>73</v>
      </c>
      <c r="D18" s="25">
        <f>D19+D20</f>
        <v>26469.522639999999</v>
      </c>
      <c r="E18" s="25">
        <f t="shared" ref="E18:F18" si="3">E19+E20</f>
        <v>10052.037</v>
      </c>
      <c r="F18" s="25">
        <f t="shared" si="3"/>
        <v>10052.037</v>
      </c>
    </row>
    <row r="19" spans="1:8" ht="46.8" x14ac:dyDescent="0.3">
      <c r="A19" s="21">
        <f t="shared" si="1"/>
        <v>12</v>
      </c>
      <c r="B19" s="22" t="s">
        <v>18</v>
      </c>
      <c r="C19" s="16" t="s">
        <v>17</v>
      </c>
      <c r="D19" s="10">
        <f>12390.347+14009.222-430.763+420.27664+30.44</f>
        <v>26419.522639999999</v>
      </c>
      <c r="E19" s="10">
        <v>10002.037</v>
      </c>
      <c r="F19" s="10">
        <v>10002.037</v>
      </c>
    </row>
    <row r="20" spans="1:8" ht="46.8" x14ac:dyDescent="0.3">
      <c r="A20" s="21">
        <f t="shared" si="1"/>
        <v>13</v>
      </c>
      <c r="B20" s="22" t="s">
        <v>20</v>
      </c>
      <c r="C20" s="16" t="s">
        <v>19</v>
      </c>
      <c r="D20" s="10">
        <v>50</v>
      </c>
      <c r="E20" s="10">
        <v>50</v>
      </c>
      <c r="F20" s="10">
        <v>50</v>
      </c>
    </row>
    <row r="21" spans="1:8" ht="15.6" x14ac:dyDescent="0.3">
      <c r="A21" s="21">
        <f t="shared" si="1"/>
        <v>14</v>
      </c>
      <c r="B21" s="23" t="s">
        <v>74</v>
      </c>
      <c r="C21" s="24" t="s">
        <v>75</v>
      </c>
      <c r="D21" s="25">
        <f>D22+D23+D24</f>
        <v>220676.61208999998</v>
      </c>
      <c r="E21" s="25">
        <f t="shared" ref="E21:F21" si="4">E22+E23+E24</f>
        <v>80616.610000000015</v>
      </c>
      <c r="F21" s="25">
        <f t="shared" si="4"/>
        <v>80616.610000000015</v>
      </c>
    </row>
    <row r="22" spans="1:8" ht="15.6" x14ac:dyDescent="0.3">
      <c r="A22" s="21">
        <f t="shared" si="1"/>
        <v>15</v>
      </c>
      <c r="B22" s="22" t="s">
        <v>22</v>
      </c>
      <c r="C22" s="16" t="s">
        <v>21</v>
      </c>
      <c r="D22" s="10">
        <v>30885.4</v>
      </c>
      <c r="E22" s="10">
        <v>30885.4</v>
      </c>
      <c r="F22" s="10">
        <v>30885.4</v>
      </c>
    </row>
    <row r="23" spans="1:8" ht="15.6" x14ac:dyDescent="0.3">
      <c r="A23" s="21">
        <f t="shared" si="1"/>
        <v>16</v>
      </c>
      <c r="B23" s="22" t="s">
        <v>24</v>
      </c>
      <c r="C23" s="16" t="s">
        <v>23</v>
      </c>
      <c r="D23" s="10">
        <f>184427.78644+580</f>
        <v>185007.78644</v>
      </c>
      <c r="E23" s="10">
        <v>46923.61</v>
      </c>
      <c r="F23" s="10">
        <v>46923.61</v>
      </c>
    </row>
    <row r="24" spans="1:8" ht="31.2" x14ac:dyDescent="0.3">
      <c r="A24" s="21">
        <f t="shared" si="1"/>
        <v>17</v>
      </c>
      <c r="B24" s="22" t="s">
        <v>26</v>
      </c>
      <c r="C24" s="16" t="s">
        <v>25</v>
      </c>
      <c r="D24" s="10">
        <v>4783.4256500000001</v>
      </c>
      <c r="E24" s="10">
        <v>2807.6</v>
      </c>
      <c r="F24" s="10">
        <v>2807.6</v>
      </c>
    </row>
    <row r="25" spans="1:8" ht="15.6" x14ac:dyDescent="0.3">
      <c r="A25" s="21">
        <f t="shared" si="1"/>
        <v>18</v>
      </c>
      <c r="B25" s="23" t="s">
        <v>76</v>
      </c>
      <c r="C25" s="24" t="s">
        <v>77</v>
      </c>
      <c r="D25" s="25">
        <f>D26+D27+D28+D29</f>
        <v>253834.13961000001</v>
      </c>
      <c r="E25" s="25">
        <f t="shared" ref="E25:F25" si="5">E26+E27+E28+E29</f>
        <v>215410.01588000002</v>
      </c>
      <c r="F25" s="25">
        <f t="shared" si="5"/>
        <v>107121.47697</v>
      </c>
    </row>
    <row r="26" spans="1:8" ht="15.6" x14ac:dyDescent="0.3">
      <c r="A26" s="21">
        <f t="shared" si="1"/>
        <v>19</v>
      </c>
      <c r="B26" s="22" t="s">
        <v>28</v>
      </c>
      <c r="C26" s="16" t="s">
        <v>27</v>
      </c>
      <c r="D26" s="10">
        <v>6789.4839000000002</v>
      </c>
      <c r="E26" s="10">
        <v>110200.25569999999</v>
      </c>
      <c r="F26" s="10">
        <v>1999.4</v>
      </c>
    </row>
    <row r="27" spans="1:8" ht="15.6" x14ac:dyDescent="0.3">
      <c r="A27" s="21">
        <f t="shared" si="1"/>
        <v>20</v>
      </c>
      <c r="B27" s="22" t="s">
        <v>30</v>
      </c>
      <c r="C27" s="16" t="s">
        <v>29</v>
      </c>
      <c r="D27" s="10">
        <f>94002.24471+18.35847+4771.756</f>
        <v>98792.359179999999</v>
      </c>
      <c r="E27" s="10">
        <v>155.1</v>
      </c>
      <c r="F27" s="10">
        <v>155.1</v>
      </c>
    </row>
    <row r="28" spans="1:8" ht="15.6" x14ac:dyDescent="0.3">
      <c r="A28" s="21">
        <f t="shared" si="1"/>
        <v>21</v>
      </c>
      <c r="B28" s="22" t="s">
        <v>32</v>
      </c>
      <c r="C28" s="16" t="s">
        <v>31</v>
      </c>
      <c r="D28" s="10">
        <f>105077.03721+1582.5825+100</f>
        <v>106759.61971</v>
      </c>
      <c r="E28" s="10">
        <f>69593.35618+0.004</f>
        <v>69593.360180000003</v>
      </c>
      <c r="F28" s="10">
        <f>69505.67297+0.004</f>
        <v>69505.67697</v>
      </c>
    </row>
    <row r="29" spans="1:8" ht="31.2" x14ac:dyDescent="0.3">
      <c r="A29" s="21">
        <f t="shared" si="1"/>
        <v>22</v>
      </c>
      <c r="B29" s="22" t="s">
        <v>34</v>
      </c>
      <c r="C29" s="16" t="s">
        <v>33</v>
      </c>
      <c r="D29" s="10">
        <v>41492.676820000001</v>
      </c>
      <c r="E29" s="10">
        <v>35461.300000000003</v>
      </c>
      <c r="F29" s="10">
        <v>35461.300000000003</v>
      </c>
    </row>
    <row r="30" spans="1:8" ht="15.6" x14ac:dyDescent="0.3">
      <c r="A30" s="21">
        <f t="shared" si="1"/>
        <v>23</v>
      </c>
      <c r="B30" s="23" t="s">
        <v>78</v>
      </c>
      <c r="C30" s="24" t="s">
        <v>79</v>
      </c>
      <c r="D30" s="25">
        <f>D31+D32+D33+D34+D35</f>
        <v>1251128.68646</v>
      </c>
      <c r="E30" s="25">
        <f t="shared" ref="E30:F30" si="6">E31+E32+E33+E34+E35</f>
        <v>1175475.1718299999</v>
      </c>
      <c r="F30" s="25">
        <f t="shared" si="6"/>
        <v>1103131.9684299999</v>
      </c>
    </row>
    <row r="31" spans="1:8" ht="15.6" x14ac:dyDescent="0.3">
      <c r="A31" s="21">
        <f t="shared" si="1"/>
        <v>24</v>
      </c>
      <c r="B31" s="22" t="s">
        <v>36</v>
      </c>
      <c r="C31" s="16" t="s">
        <v>35</v>
      </c>
      <c r="D31" s="10">
        <f>454800.00611+2639.45936</f>
        <v>457439.46547</v>
      </c>
      <c r="E31" s="10">
        <f>464174.07543-3.3966</f>
        <v>464170.67883000005</v>
      </c>
      <c r="F31" s="10">
        <v>391456.81543000002</v>
      </c>
    </row>
    <row r="32" spans="1:8" ht="15.6" x14ac:dyDescent="0.3">
      <c r="A32" s="21">
        <f t="shared" si="1"/>
        <v>25</v>
      </c>
      <c r="B32" s="22" t="s">
        <v>38</v>
      </c>
      <c r="C32" s="16" t="s">
        <v>37</v>
      </c>
      <c r="D32" s="10">
        <f>480526.22776+1780.05664</f>
        <v>482306.2844</v>
      </c>
      <c r="E32" s="10">
        <v>428335.783</v>
      </c>
      <c r="F32" s="10">
        <v>428141.283</v>
      </c>
      <c r="H32" s="12"/>
    </row>
    <row r="33" spans="1:6" ht="15.6" x14ac:dyDescent="0.3">
      <c r="A33" s="21">
        <f t="shared" si="1"/>
        <v>26</v>
      </c>
      <c r="B33" s="22" t="s">
        <v>40</v>
      </c>
      <c r="C33" s="16" t="s">
        <v>39</v>
      </c>
      <c r="D33" s="10">
        <f>174021.09359+150+84.729</f>
        <v>174255.82259</v>
      </c>
      <c r="E33" s="10">
        <v>161857.67000000001</v>
      </c>
      <c r="F33" s="10">
        <v>162422.73000000001</v>
      </c>
    </row>
    <row r="34" spans="1:6" ht="15.6" x14ac:dyDescent="0.3">
      <c r="A34" s="21">
        <f t="shared" si="1"/>
        <v>27</v>
      </c>
      <c r="B34" s="22" t="s">
        <v>42</v>
      </c>
      <c r="C34" s="16" t="s">
        <v>41</v>
      </c>
      <c r="D34" s="10">
        <f>25235.794+109.378</f>
        <v>25345.172000000002</v>
      </c>
      <c r="E34" s="10">
        <v>19305.14</v>
      </c>
      <c r="F34" s="10">
        <v>19305.14</v>
      </c>
    </row>
    <row r="35" spans="1:6" ht="15.6" x14ac:dyDescent="0.3">
      <c r="A35" s="21">
        <f t="shared" si="1"/>
        <v>28</v>
      </c>
      <c r="B35" s="22" t="s">
        <v>44</v>
      </c>
      <c r="C35" s="16" t="s">
        <v>43</v>
      </c>
      <c r="D35" s="10">
        <f>111297.242+200+284.7</f>
        <v>111781.942</v>
      </c>
      <c r="E35" s="10">
        <v>101805.9</v>
      </c>
      <c r="F35" s="10">
        <v>101806</v>
      </c>
    </row>
    <row r="36" spans="1:6" ht="15.6" x14ac:dyDescent="0.3">
      <c r="A36" s="21">
        <f t="shared" si="1"/>
        <v>29</v>
      </c>
      <c r="B36" s="23" t="s">
        <v>80</v>
      </c>
      <c r="C36" s="24" t="s">
        <v>81</v>
      </c>
      <c r="D36" s="25">
        <f>D37+D38</f>
        <v>264115.64195000002</v>
      </c>
      <c r="E36" s="25">
        <f t="shared" ref="E36:F36" si="7">E37+E38</f>
        <v>225189.79356999998</v>
      </c>
      <c r="F36" s="25">
        <f t="shared" si="7"/>
        <v>225191.09357000003</v>
      </c>
    </row>
    <row r="37" spans="1:6" ht="15.6" x14ac:dyDescent="0.3">
      <c r="A37" s="21">
        <f t="shared" si="1"/>
        <v>30</v>
      </c>
      <c r="B37" s="22" t="s">
        <v>46</v>
      </c>
      <c r="C37" s="16" t="s">
        <v>45</v>
      </c>
      <c r="D37" s="10">
        <f>190379.48902+1478.16996</f>
        <v>191857.65898000001</v>
      </c>
      <c r="E37" s="10">
        <v>157842.9</v>
      </c>
      <c r="F37" s="10">
        <v>157844.20000000001</v>
      </c>
    </row>
    <row r="38" spans="1:6" ht="31.2" x14ac:dyDescent="0.3">
      <c r="A38" s="21">
        <f t="shared" si="1"/>
        <v>31</v>
      </c>
      <c r="B38" s="22" t="s">
        <v>48</v>
      </c>
      <c r="C38" s="16" t="s">
        <v>47</v>
      </c>
      <c r="D38" s="10">
        <f>72139.98297+88+30</f>
        <v>72257.982969999997</v>
      </c>
      <c r="E38" s="10">
        <v>67346.89357</v>
      </c>
      <c r="F38" s="10">
        <v>67346.89357</v>
      </c>
    </row>
    <row r="39" spans="1:6" ht="15.6" x14ac:dyDescent="0.3">
      <c r="A39" s="21">
        <f t="shared" si="1"/>
        <v>32</v>
      </c>
      <c r="B39" s="31" t="s">
        <v>94</v>
      </c>
      <c r="C39" s="32" t="s">
        <v>95</v>
      </c>
      <c r="D39" s="20">
        <v>408.12799999999999</v>
      </c>
      <c r="E39" s="20">
        <v>0</v>
      </c>
      <c r="F39" s="20">
        <v>0</v>
      </c>
    </row>
    <row r="40" spans="1:6" ht="15.6" x14ac:dyDescent="0.3">
      <c r="A40" s="21">
        <f t="shared" si="1"/>
        <v>33</v>
      </c>
      <c r="B40" s="22" t="s">
        <v>96</v>
      </c>
      <c r="C40" s="16" t="s">
        <v>97</v>
      </c>
      <c r="D40" s="33">
        <v>408.1277</v>
      </c>
      <c r="E40" s="33">
        <v>0</v>
      </c>
      <c r="F40" s="33">
        <v>0</v>
      </c>
    </row>
    <row r="41" spans="1:6" ht="15.6" x14ac:dyDescent="0.3">
      <c r="A41" s="21">
        <f t="shared" si="1"/>
        <v>34</v>
      </c>
      <c r="B41" s="23" t="s">
        <v>82</v>
      </c>
      <c r="C41" s="24" t="s">
        <v>83</v>
      </c>
      <c r="D41" s="25">
        <f>SUM(D42:D45)</f>
        <v>79127.554759999999</v>
      </c>
      <c r="E41" s="25">
        <f t="shared" ref="E41:F41" si="8">E42+E43+E44+E45</f>
        <v>73791.586339999994</v>
      </c>
      <c r="F41" s="25">
        <f t="shared" si="8"/>
        <v>71396.103740000006</v>
      </c>
    </row>
    <row r="42" spans="1:6" ht="15.6" x14ac:dyDescent="0.3">
      <c r="A42" s="21">
        <f t="shared" si="1"/>
        <v>35</v>
      </c>
      <c r="B42" s="22" t="s">
        <v>50</v>
      </c>
      <c r="C42" s="16" t="s">
        <v>49</v>
      </c>
      <c r="D42" s="10">
        <f>5706.762+26.8</f>
        <v>5733.5619999999999</v>
      </c>
      <c r="E42" s="10">
        <v>3143.85</v>
      </c>
      <c r="F42" s="10">
        <v>3143.85</v>
      </c>
    </row>
    <row r="43" spans="1:6" ht="15.6" x14ac:dyDescent="0.3">
      <c r="A43" s="21">
        <f t="shared" si="1"/>
        <v>36</v>
      </c>
      <c r="B43" s="22" t="s">
        <v>52</v>
      </c>
      <c r="C43" s="16" t="s">
        <v>51</v>
      </c>
      <c r="D43" s="10">
        <f>37876.49276+30</f>
        <v>37906.492760000001</v>
      </c>
      <c r="E43" s="10">
        <v>37656.43634</v>
      </c>
      <c r="F43" s="10">
        <v>37065.653740000002</v>
      </c>
    </row>
    <row r="44" spans="1:6" ht="15.6" x14ac:dyDescent="0.3">
      <c r="A44" s="21">
        <f t="shared" si="1"/>
        <v>37</v>
      </c>
      <c r="B44" s="22" t="s">
        <v>54</v>
      </c>
      <c r="C44" s="16" t="s">
        <v>53</v>
      </c>
      <c r="D44" s="10">
        <v>33664.300000000003</v>
      </c>
      <c r="E44" s="10">
        <v>31168.6</v>
      </c>
      <c r="F44" s="10">
        <v>29363.9</v>
      </c>
    </row>
    <row r="45" spans="1:6" ht="15.6" x14ac:dyDescent="0.3">
      <c r="A45" s="21">
        <f t="shared" si="1"/>
        <v>38</v>
      </c>
      <c r="B45" s="22" t="s">
        <v>56</v>
      </c>
      <c r="C45" s="16" t="s">
        <v>55</v>
      </c>
      <c r="D45" s="10">
        <v>1823.2</v>
      </c>
      <c r="E45" s="10">
        <v>1822.7</v>
      </c>
      <c r="F45" s="10">
        <v>1822.7</v>
      </c>
    </row>
    <row r="46" spans="1:6" ht="15.6" x14ac:dyDescent="0.3">
      <c r="A46" s="21">
        <f t="shared" si="1"/>
        <v>39</v>
      </c>
      <c r="B46" s="23" t="s">
        <v>84</v>
      </c>
      <c r="C46" s="24" t="s">
        <v>85</v>
      </c>
      <c r="D46" s="25">
        <f>SUM(D47:D50)</f>
        <v>125407.45065</v>
      </c>
      <c r="E46" s="25">
        <f t="shared" ref="E46:F46" si="9">E47+E48+E50+E49</f>
        <v>82162.5</v>
      </c>
      <c r="F46" s="25">
        <f t="shared" si="9"/>
        <v>82162.5</v>
      </c>
    </row>
    <row r="47" spans="1:6" ht="15.6" x14ac:dyDescent="0.3">
      <c r="A47" s="21">
        <f t="shared" si="1"/>
        <v>40</v>
      </c>
      <c r="B47" s="22" t="s">
        <v>58</v>
      </c>
      <c r="C47" s="16" t="s">
        <v>57</v>
      </c>
      <c r="D47" s="10">
        <f>1596.94+600</f>
        <v>2196.94</v>
      </c>
      <c r="E47" s="10">
        <v>859.66</v>
      </c>
      <c r="F47" s="10">
        <v>859.66</v>
      </c>
    </row>
    <row r="48" spans="1:6" ht="15.6" x14ac:dyDescent="0.3">
      <c r="A48" s="21">
        <f t="shared" si="1"/>
        <v>41</v>
      </c>
      <c r="B48" s="22" t="s">
        <v>60</v>
      </c>
      <c r="C48" s="16" t="s">
        <v>59</v>
      </c>
      <c r="D48" s="10">
        <f>28043.04281+254.11214</f>
        <v>28297.15495</v>
      </c>
      <c r="E48" s="10">
        <v>24243.65</v>
      </c>
      <c r="F48" s="10">
        <v>24243.65</v>
      </c>
    </row>
    <row r="49" spans="1:6" ht="15.6" x14ac:dyDescent="0.3">
      <c r="A49" s="21">
        <f t="shared" si="1"/>
        <v>42</v>
      </c>
      <c r="B49" s="22" t="s">
        <v>62</v>
      </c>
      <c r="C49" s="16" t="s">
        <v>61</v>
      </c>
      <c r="D49" s="10">
        <f>89239.4737+116.374-5.33</f>
        <v>89350.517699999997</v>
      </c>
      <c r="E49" s="10">
        <v>52783.07</v>
      </c>
      <c r="F49" s="10">
        <v>52783.07</v>
      </c>
    </row>
    <row r="50" spans="1:6" ht="31.2" x14ac:dyDescent="0.3">
      <c r="A50" s="21">
        <f t="shared" si="1"/>
        <v>43</v>
      </c>
      <c r="B50" s="22" t="s">
        <v>64</v>
      </c>
      <c r="C50" s="16" t="s">
        <v>63</v>
      </c>
      <c r="D50" s="10">
        <v>5562.8379999999997</v>
      </c>
      <c r="E50" s="10">
        <v>4276.12</v>
      </c>
      <c r="F50" s="10">
        <v>4276.12</v>
      </c>
    </row>
    <row r="51" spans="1:6" ht="15.6" x14ac:dyDescent="0.3">
      <c r="A51" s="21">
        <f t="shared" si="1"/>
        <v>44</v>
      </c>
      <c r="B51" s="6" t="s">
        <v>88</v>
      </c>
      <c r="C51" s="7" t="s">
        <v>89</v>
      </c>
      <c r="D51" s="8">
        <v>0</v>
      </c>
      <c r="E51" s="15">
        <f>34423.25885-5570.357+3.3926</f>
        <v>28856.294449999998</v>
      </c>
      <c r="F51" s="8">
        <f>125783.31503-6132.017-0.004</f>
        <v>119651.29403</v>
      </c>
    </row>
    <row r="52" spans="1:6" ht="15.6" x14ac:dyDescent="0.3">
      <c r="A52" s="21">
        <f t="shared" si="1"/>
        <v>45</v>
      </c>
      <c r="B52" s="28" t="s">
        <v>87</v>
      </c>
      <c r="C52" s="29"/>
      <c r="D52" s="30">
        <f>D8+D16+D18+D21+D25+D30+D36+D41+D46+D39</f>
        <v>2409238.0784800001</v>
      </c>
      <c r="E52" s="30">
        <f>E8+E16+E18+E21+E25+E30+E36+E41+E46+E39+E51</f>
        <v>2016630.4390699996</v>
      </c>
      <c r="F52" s="30">
        <f>F8+F16+F18+F21+F25+F30+F36+F41+F46+F39+F51</f>
        <v>1926307.7277399998</v>
      </c>
    </row>
    <row r="54" spans="1:6" ht="12.75" customHeight="1" x14ac:dyDescent="0.25">
      <c r="D54" s="12"/>
    </row>
    <row r="57" spans="1:6" ht="12.75" customHeight="1" x14ac:dyDescent="0.25">
      <c r="D57" s="13"/>
      <c r="E57" s="11"/>
      <c r="F57" s="11"/>
    </row>
    <row r="58" spans="1:6" ht="12.75" customHeight="1" x14ac:dyDescent="0.25">
      <c r="D58" s="5"/>
      <c r="E58" s="5"/>
    </row>
    <row r="71" spans="4:4" ht="12.75" customHeight="1" x14ac:dyDescent="0.25">
      <c r="D71" s="14"/>
    </row>
    <row r="73" spans="4:4" ht="12.75" customHeight="1" x14ac:dyDescent="0.25">
      <c r="D73" s="14"/>
    </row>
  </sheetData>
  <mergeCells count="3">
    <mergeCell ref="A4:F5"/>
    <mergeCell ref="B2:F2"/>
    <mergeCell ref="A1:F1"/>
  </mergeCells>
  <pageMargins left="0.55118110236220474" right="0.35433070866141736" top="0.39370078740157483" bottom="0.39370078740157483" header="0" footer="0"/>
  <pageSetup paperSize="9" scale="85" firstPageNumber="5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</vt:lpstr>
      <vt:lpstr>'приложение 5'!SIGN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В. Просвирнина</dc:creator>
  <dc:description>POI HSSF rep:2.56.0.266</dc:description>
  <cp:lastModifiedBy>Юлия В. Просвирнина</cp:lastModifiedBy>
  <cp:lastPrinted>2026-03-12T06:57:55Z</cp:lastPrinted>
  <dcterms:created xsi:type="dcterms:W3CDTF">2024-11-06T08:32:18Z</dcterms:created>
  <dcterms:modified xsi:type="dcterms:W3CDTF">2026-04-29T06:06:29Z</dcterms:modified>
</cp:coreProperties>
</file>