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tabRatio="748" activeTab="4"/>
  </bookViews>
  <sheets>
    <sheet name="СВОД" sheetId="40" r:id="rId1"/>
    <sheet name="МФОАУ Дельфин" sheetId="41" r:id="rId2"/>
    <sheet name="Лист4" sheetId="29" state="hidden" r:id="rId3"/>
    <sheet name="МАУ Дивный" sheetId="39" r:id="rId4"/>
    <sheet name="МБУ СШ" sheetId="43" r:id="rId5"/>
  </sheets>
  <definedNames>
    <definedName name="_xlnm.Print_Area" localSheetId="3">'МАУ Дивный'!$A$1:$M$41</definedName>
    <definedName name="_xlnm.Print_Area" localSheetId="4">'МБУ СШ'!$A$1:$M$49</definedName>
    <definedName name="_xlnm.Print_Area" localSheetId="1">'МФОАУ Дельфин'!$A$1:$M$35</definedName>
    <definedName name="_xlnm.Print_Area" localSheetId="0">СВОД!$A$1:$N$89</definedName>
  </definedNames>
  <calcPr calcId="145621"/>
</workbook>
</file>

<file path=xl/calcChain.xml><?xml version="1.0" encoding="utf-8"?>
<calcChain xmlns="http://schemas.openxmlformats.org/spreadsheetml/2006/main">
  <c r="I45" i="43" l="1"/>
  <c r="J45" i="43" s="1"/>
  <c r="I44" i="43"/>
  <c r="I43" i="43"/>
  <c r="J43" i="43" s="1"/>
  <c r="J42" i="43"/>
  <c r="I42" i="43"/>
  <c r="J41" i="43"/>
  <c r="M41" i="43" s="1"/>
  <c r="I41" i="43"/>
  <c r="J40" i="43"/>
  <c r="I40" i="43"/>
  <c r="I39" i="43"/>
  <c r="M38" i="43"/>
  <c r="I38" i="43"/>
  <c r="I37" i="43"/>
  <c r="J37" i="43" s="1"/>
  <c r="J36" i="43"/>
  <c r="I36" i="43"/>
  <c r="J35" i="43"/>
  <c r="I35" i="43"/>
  <c r="M34" i="43" s="1"/>
  <c r="I33" i="43"/>
  <c r="J33" i="43" s="1"/>
  <c r="M32" i="43" s="1"/>
  <c r="I31" i="43"/>
  <c r="J31" i="43" s="1"/>
  <c r="M30" i="43"/>
  <c r="J30" i="43"/>
  <c r="I30" i="43"/>
  <c r="I29" i="43"/>
  <c r="J29" i="43" s="1"/>
  <c r="M28" i="43" s="1"/>
  <c r="J27" i="43"/>
  <c r="I27" i="43"/>
  <c r="M26" i="43"/>
  <c r="J26" i="43"/>
  <c r="I25" i="43"/>
  <c r="J25" i="43" s="1"/>
  <c r="M24" i="43" s="1"/>
  <c r="J23" i="43"/>
  <c r="M22" i="43" s="1"/>
  <c r="I23" i="43"/>
  <c r="J21" i="43"/>
  <c r="M20" i="43" s="1"/>
  <c r="I21" i="43"/>
  <c r="I20" i="43"/>
  <c r="J20" i="43" s="1"/>
  <c r="J19" i="43"/>
  <c r="M18" i="43" s="1"/>
  <c r="I19" i="43"/>
  <c r="J18" i="43"/>
  <c r="I17" i="43"/>
  <c r="J17" i="43" s="1"/>
  <c r="M16" i="43" s="1"/>
  <c r="J15" i="43"/>
  <c r="I15" i="43"/>
  <c r="M14" i="43" s="1"/>
  <c r="I14" i="43"/>
  <c r="J14" i="43" s="1"/>
  <c r="I13" i="43"/>
  <c r="J13" i="43" s="1"/>
  <c r="M12" i="43" s="1"/>
  <c r="J11" i="43"/>
  <c r="I11" i="43"/>
  <c r="M10" i="43" s="1"/>
  <c r="I9" i="43"/>
  <c r="J9" i="43" s="1"/>
  <c r="I8" i="43"/>
  <c r="J8" i="43" s="1"/>
  <c r="M43" i="43" l="1"/>
  <c r="M8" i="43"/>
  <c r="M36" i="43"/>
  <c r="I15" i="41" l="1"/>
  <c r="J14" i="41" s="1"/>
  <c r="M14" i="41" s="1"/>
  <c r="M16" i="41" s="1"/>
  <c r="J81" i="40" l="1"/>
  <c r="K80" i="40"/>
  <c r="N80" i="40" s="1"/>
  <c r="N82" i="40" s="1"/>
  <c r="K78" i="40"/>
  <c r="K76" i="40"/>
  <c r="N76" i="40" s="1"/>
  <c r="J76" i="40"/>
  <c r="K75" i="40"/>
  <c r="J75" i="40"/>
  <c r="N74" i="40"/>
  <c r="K74" i="40"/>
  <c r="K73" i="40"/>
  <c r="J73" i="40"/>
  <c r="N72" i="40"/>
  <c r="K71" i="40"/>
  <c r="J70" i="40"/>
  <c r="K69" i="40"/>
  <c r="N69" i="40" s="1"/>
  <c r="K68" i="40"/>
  <c r="J67" i="40"/>
  <c r="K66" i="40"/>
  <c r="N66" i="40" s="1"/>
  <c r="K65" i="40"/>
  <c r="K64" i="40"/>
  <c r="N64" i="40" s="1"/>
  <c r="K63" i="40"/>
  <c r="K62" i="40"/>
  <c r="N62" i="40" s="1"/>
  <c r="K61" i="40"/>
  <c r="J60" i="40"/>
  <c r="K58" i="40" s="1"/>
  <c r="N58" i="40" s="1"/>
  <c r="J59" i="40"/>
  <c r="K57" i="40"/>
  <c r="J56" i="40"/>
  <c r="K54" i="40" s="1"/>
  <c r="N54" i="40" s="1"/>
  <c r="K53" i="40"/>
  <c r="J52" i="40"/>
  <c r="J50" i="40"/>
  <c r="K50" i="40" s="1"/>
  <c r="N50" i="40" s="1"/>
  <c r="N79" i="40" s="1"/>
  <c r="J48" i="40"/>
  <c r="K48" i="40" s="1"/>
  <c r="J47" i="40"/>
  <c r="J46" i="40"/>
  <c r="K46" i="40" s="1"/>
  <c r="N46" i="40" s="1"/>
  <c r="K45" i="40"/>
  <c r="J45" i="40"/>
  <c r="J44" i="40"/>
  <c r="K44" i="40" s="1"/>
  <c r="N44" i="40" s="1"/>
  <c r="K43" i="40"/>
  <c r="J43" i="40"/>
  <c r="J42" i="40"/>
  <c r="N41" i="40"/>
  <c r="J41" i="40"/>
  <c r="J40" i="40"/>
  <c r="K40" i="40" s="1"/>
  <c r="N39" i="40"/>
  <c r="K39" i="40"/>
  <c r="J39" i="40"/>
  <c r="J38" i="40"/>
  <c r="N37" i="40" s="1"/>
  <c r="J36" i="40"/>
  <c r="K36" i="40" s="1"/>
  <c r="N35" i="40" s="1"/>
  <c r="K34" i="40"/>
  <c r="J34" i="40"/>
  <c r="N33" i="40"/>
  <c r="K33" i="40"/>
  <c r="J33" i="40"/>
  <c r="J32" i="40"/>
  <c r="K32" i="40" s="1"/>
  <c r="N31" i="40" s="1"/>
  <c r="K30" i="40"/>
  <c r="N29" i="40" s="1"/>
  <c r="J30" i="40"/>
  <c r="K29" i="40"/>
  <c r="K28" i="40"/>
  <c r="N27" i="40" s="1"/>
  <c r="J28" i="40"/>
  <c r="K26" i="40"/>
  <c r="N25" i="40" s="1"/>
  <c r="J26" i="40"/>
  <c r="J24" i="40"/>
  <c r="K24" i="40" s="1"/>
  <c r="N23" i="40" s="1"/>
  <c r="J23" i="40"/>
  <c r="K23" i="40" s="1"/>
  <c r="K22" i="40"/>
  <c r="N21" i="40" s="1"/>
  <c r="J22" i="40"/>
  <c r="K21" i="40"/>
  <c r="K20" i="40"/>
  <c r="N19" i="40" s="1"/>
  <c r="J20" i="40"/>
  <c r="J18" i="40"/>
  <c r="N17" i="40" s="1"/>
  <c r="J17" i="40"/>
  <c r="K17" i="40" s="1"/>
  <c r="K16" i="40"/>
  <c r="N15" i="40" s="1"/>
  <c r="J16" i="40"/>
  <c r="J14" i="40"/>
  <c r="N13" i="40" s="1"/>
  <c r="J12" i="40"/>
  <c r="K12" i="40" s="1"/>
  <c r="N11" i="40"/>
  <c r="K11" i="40"/>
  <c r="J11" i="40"/>
  <c r="H35" i="39"/>
  <c r="H33" i="39"/>
  <c r="H27" i="39"/>
  <c r="H24" i="39"/>
  <c r="H26" i="39"/>
  <c r="H22" i="39"/>
  <c r="H21" i="39"/>
  <c r="H17" i="39"/>
  <c r="H19" i="39"/>
  <c r="H12" i="39"/>
  <c r="H13" i="39"/>
  <c r="H15" i="39"/>
  <c r="H10" i="39"/>
  <c r="H9" i="39"/>
  <c r="H11" i="39"/>
  <c r="N49" i="40" l="1"/>
  <c r="K14" i="40"/>
  <c r="K18" i="40"/>
  <c r="K38" i="40"/>
  <c r="H16" i="39"/>
  <c r="I33" i="39" l="1"/>
  <c r="J33" i="39" s="1"/>
  <c r="J26" i="39"/>
  <c r="J22" i="39"/>
  <c r="J21" i="39"/>
  <c r="I18" i="39"/>
  <c r="I17" i="39"/>
  <c r="I10" i="39" l="1"/>
  <c r="I8" i="39"/>
  <c r="J11" i="39"/>
  <c r="J15" i="39" l="1"/>
  <c r="J36" i="39" l="1"/>
  <c r="I34" i="39"/>
  <c r="J34" i="39" s="1"/>
  <c r="I31" i="39"/>
  <c r="J31" i="39" s="1"/>
  <c r="M30" i="39" s="1"/>
  <c r="I14" i="39"/>
  <c r="J19" i="39"/>
  <c r="J12" i="39" l="1"/>
  <c r="J16" i="39"/>
  <c r="M34" i="39"/>
  <c r="J32" i="39"/>
  <c r="J29" i="39"/>
  <c r="M32" i="39" l="1"/>
  <c r="M22" i="39"/>
  <c r="I28" i="39" l="1"/>
  <c r="J27" i="39" s="1"/>
  <c r="J8" i="39"/>
  <c r="M27" i="39" l="1"/>
  <c r="M8" i="39" l="1"/>
  <c r="M16" i="39"/>
  <c r="M12" i="39"/>
  <c r="I25" i="39"/>
  <c r="J20" i="39" l="1"/>
  <c r="M20" i="39" s="1"/>
  <c r="M37" i="39" s="1"/>
  <c r="J24" i="39"/>
  <c r="M24" i="39" s="1"/>
</calcChain>
</file>

<file path=xl/sharedStrings.xml><?xml version="1.0" encoding="utf-8"?>
<sst xmlns="http://schemas.openxmlformats.org/spreadsheetml/2006/main" count="977" uniqueCount="201">
  <si>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</si>
  <si>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</si>
  <si>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</si>
  <si>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</si>
  <si>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</si>
  <si>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Услуга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</si>
  <si>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</si>
  <si>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</si>
  <si>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</si>
  <si>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</si>
  <si>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</si>
  <si>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</si>
  <si>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</si>
  <si>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</si>
  <si>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</si>
  <si>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</si>
  <si>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</si>
  <si>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</si>
  <si>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человек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</si>
  <si>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подростков и молодежи,развитие творческого,профессионального,интеллектуального потенциалов и молодежи</t>
  </si>
  <si>
    <t>Количество мероприятий</t>
  </si>
  <si>
    <t>единица</t>
  </si>
  <si>
    <t>Отчет по муниципальному заданию</t>
  </si>
  <si>
    <t>Организация и проведение официальных спортивных мероприятий</t>
  </si>
  <si>
    <t>Организация и проведение официальных физкультурных(физкультурно-оздоровительных) мероприятий</t>
  </si>
  <si>
    <t>Обеспечение доступа к объектам спорта</t>
  </si>
  <si>
    <t>Наличие обаснованных жалоб</t>
  </si>
  <si>
    <t>Проведение занятий физкультурно-спортивной направленности по месту проживания граждан</t>
  </si>
  <si>
    <t>Количество занятий</t>
  </si>
  <si>
    <t>-</t>
  </si>
  <si>
    <t>Итого</t>
  </si>
  <si>
    <t>МАУ МЦ "Дивный"</t>
  </si>
  <si>
    <t>Проведение тестирования выполнения нормативов испытаний (тестов) комплекса "Готов к труду и обороне"</t>
  </si>
  <si>
    <t>Организация мероприятий в сфере молодежной политики,направленных на гражданское и патриотическое воспитание молодежи, воспитание толерантности в молодежной среде,формирование правовых,культурных и нравственных ценностей среди молодежи</t>
  </si>
  <si>
    <t>Организация мероприятий в сфере молодежной политики,направленных на вовлечение молодежи в инновационную,предпринимательскую, добровольческую деятельность,а также на развитие гражданской активности и формирование здорового образа жизни</t>
  </si>
  <si>
    <t>Количество человек, вовлеченных в мероприятия</t>
  </si>
  <si>
    <t>Количество проведенныъх консультаций</t>
  </si>
  <si>
    <t>Отсутствие обоснованных жалоб потребителей к качеству выполняемой работы</t>
  </si>
  <si>
    <t>штука</t>
  </si>
  <si>
    <t>процент</t>
  </si>
  <si>
    <t>Организация мероприятий по подготовке спортивных сборных команд</t>
  </si>
  <si>
    <t>Удельный вес  спортсменов, принявших участие в официальных спортивных соревнованиях, в общей их численности</t>
  </si>
  <si>
    <t>Количество участников мероприятий</t>
  </si>
  <si>
    <t>Человек</t>
  </si>
  <si>
    <t>Доля удовлетворенных протестов, поступивших в письменной форме в главную судейскую коллегию при проведении спортивных мероприятий</t>
  </si>
  <si>
    <t>штук</t>
  </si>
  <si>
    <t>Количество договоров</t>
  </si>
  <si>
    <t>Количество участников физкультурных мероприятий</t>
  </si>
  <si>
    <t>Количество участников спортивных мероприятий</t>
  </si>
  <si>
    <t>Количество благополучателей</t>
  </si>
  <si>
    <t xml:space="preserve">Организация и проведение физкультурных и спортивных мероприятий в рамках Всероссийского 
физкультурно-спортивного комплекса «Готов к труду и обороне»
</t>
  </si>
  <si>
    <t>Доля удовлетворенных протестов, поступивших в письменной форме в главную судейскую коллегию при проведении физкультурных и спортивных мероприятий</t>
  </si>
  <si>
    <t>Количество участников физкультурных и спортивных мероприятий</t>
  </si>
  <si>
    <t>Выполнение запланированных мероприятий</t>
  </si>
  <si>
    <t>Процент</t>
  </si>
  <si>
    <t>Количество спортсменов</t>
  </si>
  <si>
    <t>Доля удовлетворенных протестов, поступивших в письменной форме в главную судейскую коллегию при проведении физкультурных мероприятий</t>
  </si>
  <si>
    <t>Доля молодых людей, удовлетворенных качеством услуги</t>
  </si>
  <si>
    <t>Директор МАУ МЦ "Дивный"</t>
  </si>
  <si>
    <t>Н.Ю. Юшкова</t>
  </si>
  <si>
    <t>отчет о фактическом исполнении муниципальных заданий муниципальными учреждениями в отчетном финансовом году (МАУ МЦ "Дивный") на 01.01.2023 год</t>
  </si>
  <si>
    <t>Снижение показателя обусловлено снижением количества обращений в учреждение за консультацией</t>
  </si>
  <si>
    <t>Мероприятия предполагали в большей степени образовательный формат с ограниченным количеством участников. Большинство из них были проведены на базе учреждения, что уменьшило количество участников в связи с ограниченной вместимостью помещений</t>
  </si>
  <si>
    <t>Приложение № 4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</si>
  <si>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</si>
  <si>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Сводный отчет о фактическом исполнении муниципальных заданий муниципальными учреждениями в отчетном финансовом году (отдел физической культуры,спорта и молодежной политики администрации города Дивногорска) на 01.01.2023 г.</t>
  </si>
  <si>
    <t>ИНН
учреждения, оказывающего услугу (выполняющего работу)</t>
  </si>
  <si>
    <t>МБУ "СШ г. Дивногорска"</t>
  </si>
  <si>
    <t>Спортивная подготовка по олимпийским видам спорта -плавание (этап начальной подготовки) (55.001.0)</t>
  </si>
  <si>
    <t>Плавание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</si>
  <si>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Плавание (этап начальной подготовки (этап спортивной специализации) Число лиц, прошедших спортивную подготовку на этапах спортивной подготовки</t>
  </si>
  <si>
    <t>выполнено в полном объеме</t>
  </si>
  <si>
    <t>Спортивная подготовка по олимпийским видам спорта -плавание (тренировочный этап) (55.001.0)</t>
  </si>
  <si>
    <t>Плавание (тренировочный этап (этап спортивной специализации)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</si>
  <si>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Показатель качества запланирован на 2023 год.</t>
  </si>
  <si>
    <t>Плавание (тренировочный этап (этап спортивной специализации). Число лиц, прошедших спортивную подготовку на этапах спортивной подготовки</t>
  </si>
  <si>
    <t>Спортивная подготовка по олимпийским видам спорта - спортивная борьба (тренировочный этап) (55.001.0)</t>
  </si>
  <si>
    <t>Спортивная борьба (тренировочный этап (этап спортивной специализации)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</si>
  <si>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Спортивная борьба (тренировочный этап (этап спортивной специализации). Число лиц, прошедших спортивную подготовку на этапах спортивной подготовки</t>
  </si>
  <si>
    <t>Спортивная подготовка по олимпийским видам спорта - дзюдо (этап начальной подготовки) (55.001.0)</t>
  </si>
  <si>
    <t>Дзюдо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</si>
  <si>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Дзюдо (этап начальной подготовки (этап спортивной специализации). Число лиц, прошедших спортивную подготовку на этапах спортивной подготовки</t>
  </si>
  <si>
    <t>Спортивная подготовка по олимпийским видам спорта - дзюдо (тренировочный этап) (55.001.0)</t>
  </si>
  <si>
    <t>Дзюдо (тренировочный этап (этап спортивной специализации).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</si>
  <si>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Дзюдо (тренировочный этап (этап спортивной специализации). Число лиц, прошедших спортивную подготовку на этапах спортивной подготовки</t>
  </si>
  <si>
    <t>Спортивная подготовка по олимпийским видам спорта - дзюдо (этап совершенствования спортивного мастерства) (55.001.0)</t>
  </si>
  <si>
    <t>Доля лиц, прошедших спортивную подготовку на этапе совершенствования спортивного мастерства и зачисленых на этап высшего  спортивного мастерства</t>
  </si>
  <si>
    <t>Число лиц, прошедших спортивную подготовку на этапах спортивной подготовки</t>
  </si>
  <si>
    <t>Спортивная подготовка по олимпийским видам спорта - баскетбол (этап начальной подготовки) (55.001.0)</t>
  </si>
  <si>
    <t>Баскетбол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</si>
  <si>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Баскетбол (этап начальной подготовки (этап спортивной специализации). Число лиц, прошедших спортивную подготовку на этапах спортивной подготовки</t>
  </si>
  <si>
    <t>Спортивная подготовка по олимпийским видам спорта - Триатлон (тренировочный этап) (55.001.0)</t>
  </si>
  <si>
    <t>Триатлон (тренировочный этап (этап спортивной специализации)). Доля лиц, прошедших спортивную подготовку на тренировочном этапе (этапе спортивной специализации) и зачисленных на этап совершенствования спортивного мастерства</t>
  </si>
  <si>
    <t>Триатлон (тренировочный этап (этап спортивной специализации)). Число лиц, прошедших спортивную подготовку на этапах спортивной подготовки</t>
  </si>
  <si>
    <t>Спортивная подготовка по неолимпийским видам спорта - Полиатлон (тренировочный этап) (55.002.0)</t>
  </si>
  <si>
    <t>Полиатлон (тренировочный этап (этап спортивной специализации)). Доля лиц, прошедших спортивную подготовку на тренировочном этапе (этапе спортивной специализации) и зачисленных на этап совершенствования спортивного мастерства</t>
  </si>
  <si>
    <t>Показатель качества запланирован на 2024 год.</t>
  </si>
  <si>
    <t>Полиатлон (тренировочный этап (этап спортивной специализации)). Число лиц, прошедших спортивную подготовку на этапах спортивной подготовки</t>
  </si>
  <si>
    <t>Спортивная подготовка по олимпийским видам спорта - Полиатлон (этап совершенствования спортивного мастерства) (55.002.0)</t>
  </si>
  <si>
    <t>Спортивная подготовка по олимпийским видам спорта - Бокс (тренировочный этап) (55.001.0)</t>
  </si>
  <si>
    <t>Бокс (тренировочный этап (этап спортивной специализации)). Доля лиц, прошедших спортивную подготовку на тренировочном этапе (этапе спортивной специализации) и зачисленных на этап совершенствования спортивного мастерства</t>
  </si>
  <si>
    <t>Бокс (тренировочный этап (этап спортивной специализации)). Число лиц, прошедших спортивную подготовку на этапах спортивной подготовки</t>
  </si>
  <si>
    <t>Спортивная подготовка по олимпийским видам спорта - Лыжные гонки (этап начальной подготовки) (55.001.0)</t>
  </si>
  <si>
    <t>Лыжные гонки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</si>
  <si>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Лыжные гонки (этап начальной подготовки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</si>
  <si>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Лыжные гонки (тренировочный этап) (55.001.0)</t>
  </si>
  <si>
    <t>Лыжные гонки (тренировочный этап (этап спортивной специализации)). Доля лиц, прошедших спортивную подготовку на тренировочном этапе (этапе спортивной специализации) и зачисленных на этап совершенствования спортивного мастерства</t>
  </si>
  <si>
    <t>Лыжные гонки (тренировочный этап (этап спортивной специализации)). Число лиц, прошедших спортивную подготовку на этапах спортивной подготовки</t>
  </si>
  <si>
    <t>Спортивная подготовка по олимпийским видам спорта - Конькобежный спорт (тренировочный этап) (55.001.0)</t>
  </si>
  <si>
    <t>Конькобежный спорт (тренировочный этап (этап спортивной специализации)).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</si>
  <si>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Конькобежный спорт (тренировочный этап (этап спортивной специализации)). Число лиц, прошедших спортивную подготовку на этапах спортивной подготовки</t>
  </si>
  <si>
    <t>Спортивная подготовка по олимпийским видам спорта - Конькобежный спорт (этап начальной подготовки) (55.001.0)</t>
  </si>
  <si>
    <t>Конькобежный спорт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</si>
  <si>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Конькобежный спорт (этап начальной подготовки (этап спортивной специализации)). Число лиц, прошедших спортивную подготовку на этапах спортивной подготовки</t>
  </si>
  <si>
    <t>Организация и обеспечение подготовки спортивного резерва (Р.03.1.0022)</t>
  </si>
  <si>
    <t>Отклонение достигнутых результатов запланированных планом мероприятий</t>
  </si>
  <si>
    <t>Доля спортсменов выполневших требования спортивной программы в их общей численности</t>
  </si>
  <si>
    <t>Организация мероприятий по подготовке спортивных сборных команд (Р.03.1.0020)</t>
  </si>
  <si>
    <t>Удельный вес спортсменов принявших участие в официальных спортивных соревнованиях, в их общей численности</t>
  </si>
  <si>
    <t>Два человека отсутствовали на спортивных соревнованиях по причине болезни</t>
  </si>
  <si>
    <t>выполнено</t>
  </si>
  <si>
    <t>Организация официальных спортивных мероприятий (Р.03.1.0017)</t>
  </si>
  <si>
    <t xml:space="preserve">человек </t>
  </si>
  <si>
    <t>Не явка спортсменов на спортивные мероприятия</t>
  </si>
  <si>
    <t xml:space="preserve">Количество мероприятий 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</si>
  <si>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молодежи,создание условий для самореализации подростков и молодежи, развитие творческого, профессионального, интеллектуального потенциалов и молодежи (Р.12.1.0098)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</si>
  <si>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 (Р.12.1.0099)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</si>
  <si>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и формирование здорового образа жизни (Р.12.1.0100)</t>
  </si>
  <si>
    <t>Формат мероприятий предполагал в большей степени образовательный формат с ограниченным количеством участников. Так же большинство из них были проведены на базе учреждения, что также ограничивало количество участников в связи с ограниченной вместимостью помещений</t>
  </si>
  <si>
    <t>Проведение тестирования выполнения нормативов испытаний (тестов) комплекса "Готов к труду и обороне" (Р.03.1.0027)</t>
  </si>
  <si>
    <t>Организация и проведение официальных спортивных мероприятий (Р.03.1.0017)</t>
  </si>
  <si>
    <t>Организация и проведение официальных физкультурных (физкультурно-оздоровительных) мероприятий (Р.03.1.0028)</t>
  </si>
  <si>
    <t>Обеспечение доступа к объектам спорта (Р.03.1.0026)</t>
  </si>
  <si>
    <t>Проведение занятий физкультурно-спортивной направленности по месту проживания граждан (Р.03.1.0016)</t>
  </si>
  <si>
    <t xml:space="preserve">Организация и проведение физкультурных и спортивных мероприятий в рамках Всероссийского 
физкультурно-спортивного комплекса «Готов к труду и обороне» (Р.03.1.0021)
</t>
  </si>
  <si>
    <t>МФОАУ "Дельфин"</t>
  </si>
  <si>
    <t>Обеспечение доступа к закрытым спортивным объектам (Р 03.1.0026)</t>
  </si>
  <si>
    <t>Наличие обоснованных жалоб</t>
  </si>
  <si>
    <t>Начальника отдела физической культуры,спорта и молодежной политики администрации города Дивногорска</t>
  </si>
  <si>
    <t>___________________________</t>
  </si>
  <si>
    <t>Н.В. Калинин</t>
  </si>
  <si>
    <t>Руководитель МСКУ "МЦБ"</t>
  </si>
  <si>
    <t>М.А. Кочанова</t>
  </si>
  <si>
    <t>Лейниш Евгения Владимировна 8 (39144) 3-64-54</t>
  </si>
  <si>
    <t>Отчет о фактическом исполнении муниципальных заданий муниципальными учреждениями в отчетном финансовом году (МФОАУ "Дельфин") на 01 января 2023 года</t>
  </si>
  <si>
    <t>Оценка выполнения муниципальным учреждением муниципального задания по каждому показателю (качества-К1, объема -К2),%</t>
  </si>
  <si>
    <t>Сводная оценка выполнения муниципальными учреждениями муниципального задания по показателям услугам,работам.%</t>
  </si>
  <si>
    <t>Оценка итоговая</t>
  </si>
  <si>
    <t>Обеспечение доступа к закрытым спортивным объектам</t>
  </si>
  <si>
    <t>Показатель качества(К1)</t>
  </si>
  <si>
    <t>Показатель объема(К2)</t>
  </si>
  <si>
    <t>2.Сводная оценка выполнения муниципального задания по показателю"качество муниципальной услуги"(К1)</t>
  </si>
  <si>
    <t>Сводная оценка выполнения МЗ =( Фактическое значение за отчетный фин.год/оценка выполнения МЗ)/100%</t>
  </si>
  <si>
    <t>К2=100,0%</t>
  </si>
  <si>
    <t>1.Сводная оценка выполнения муниципального задания по показателю"объем муниципальной услуги"(К2)</t>
  </si>
  <si>
    <t>К1=39,3%</t>
  </si>
  <si>
    <t>Директор МФОАУ "Дельфин"</t>
  </si>
  <si>
    <t>А.Е.Клюкин</t>
  </si>
  <si>
    <t>Клюкин Александр Ефимович 3-36-90</t>
  </si>
  <si>
    <t>Лейниш Евгения Владимировна 3-64-54</t>
  </si>
  <si>
    <t xml:space="preserve"> </t>
  </si>
  <si>
    <t>Отчет о фактическом исполнении муниципальных заданий муниципальными учреждениями в отчетном финансовом году (МБУ "СШ г. Дивногорска") по состоянию за IV КВАРТАЛ 2022 года</t>
  </si>
  <si>
    <t>Спортивная подготовка по олимпийским видам спорта -плавание (этап начальной подготовки)</t>
  </si>
  <si>
    <t>Плавание (этап начальной подготовки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</si>
  <si>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-плавание (тренировочный этап)</t>
  </si>
  <si>
    <t>Плавание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</si>
  <si>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Плавание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</si>
  <si>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спортивная борьба (тренировочный этап)</t>
  </si>
  <si>
    <t>Спортивная борьба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</si>
  <si>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Спортивная борьба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</si>
  <si>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дзюдо (этап начальной подготовки)</t>
  </si>
  <si>
    <t>Дзюдо (этап начальной подготовки (этап спортивной специализации)) Число лиц, прошедших спортивную подготовку на этапах спортивной подготовки</t>
  </si>
  <si>
    <t>поправила</t>
  </si>
  <si>
    <t>Спортивная подготовка по олимпийским видам спорта - дзюдо (тренировочный этап)</t>
  </si>
  <si>
    <t>Дзюдо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</si>
  <si>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Дзюдо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</si>
  <si>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дзюдо (этап совершенствования спортивного мастерства)</t>
  </si>
  <si>
    <t>Спортивная подготовка по олимпийским видам спорта - баскетбол (этап начальной подготовки)</t>
  </si>
  <si>
    <t>Баскетбол (этап начальной подготовки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</si>
  <si>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Триатлон (тренировочный этап)</t>
  </si>
  <si>
    <t>Триатлон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</si>
  <si>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Триатлон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</si>
  <si>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неолимпийским видам спорта - Полиатлон (тренировочный этап)</t>
  </si>
  <si>
    <t>Полиатлон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</si>
  <si>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Полиатлон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</si>
  <si>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Полиатлон (этап совершенствования спортивного мастерства)</t>
  </si>
  <si>
    <t>Спортивная подготовка по олимпийским видам спорта - Бокс (тренировочный этап)</t>
  </si>
  <si>
    <t>Бокс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</si>
  <si>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Бокс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</si>
  <si>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Лыжные гонки (этап начальной подготовки)</t>
  </si>
  <si>
    <t>Спортивная подготовка по олимпийским видам спорта - Лыжные гонки (тренировочный этап)</t>
  </si>
  <si>
    <t>Лыжные гонки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</si>
  <si>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Лыжные гонки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</si>
  <si>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Конькобежный спорт (тренировочный этап)</t>
  </si>
  <si>
    <t>Конькобежный спорт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</si>
  <si>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Конькобежный спорт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</si>
  <si>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Конькобежный спорт (этап начальной подготовки)</t>
  </si>
  <si>
    <t>Организация и обеспечение подготовки спортивного резерва</t>
  </si>
  <si>
    <t>Организация официальных спортивных мероприятий</t>
  </si>
  <si>
    <t>Директор МБУ  "СШ г. Дивногорска"</t>
  </si>
  <si>
    <t>К.В. Сергеев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</si>
</sst>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76">
    <xf numFmtId="0" fontId="0" fillId="0" borderId="0" xfId="0"/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2" borderId="0" xfId="0" applyFill="1"/>
    <xf numFmtId="0" fontId="6" fillId="0" borderId="1" xfId="0" applyFont="1" applyFill="1" applyBorder="1" applyAlignment="1">
      <alignment vertical="center" wrapText="1"/>
    </xf>
    <xf numFmtId="0" fontId="10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6" fillId="0" borderId="9" xfId="0" applyFont="1" applyBorder="1" applyAlignment="1">
      <alignment wrapText="1"/>
    </xf>
    <xf numFmtId="2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164" fontId="6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0" fillId="2" borderId="8" xfId="0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0" borderId="8" xfId="0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0" fillId="2" borderId="9" xfId="0" applyFill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2" borderId="21" xfId="0" applyFill="1" applyBorder="1"/>
    <xf numFmtId="164" fontId="6" fillId="2" borderId="8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1" fontId="6" fillId="2" borderId="8" xfId="0" applyNumberFormat="1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2" borderId="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/>
    </xf>
    <xf numFmtId="164" fontId="12" fillId="2" borderId="9" xfId="0" applyNumberFormat="1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0" xfId="0" applyFont="1"/>
    <xf numFmtId="0" fontId="13" fillId="2" borderId="0" xfId="0" applyFont="1" applyFill="1"/>
    <xf numFmtId="0" fontId="13" fillId="0" borderId="0" xfId="0" applyFont="1" applyAlignment="1">
      <alignment horizontal="center" vertical="center"/>
    </xf>
    <xf numFmtId="164" fontId="13" fillId="0" borderId="0" xfId="0" applyNumberFormat="1" applyFont="1"/>
    <xf numFmtId="0" fontId="5" fillId="0" borderId="0" xfId="0" applyFont="1"/>
    <xf numFmtId="164" fontId="14" fillId="0" borderId="0" xfId="0" applyNumberFormat="1" applyFont="1"/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vertical="top" wrapText="1"/>
    </xf>
    <xf numFmtId="0" fontId="12" fillId="2" borderId="7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wrapText="1"/>
    </xf>
    <xf numFmtId="164" fontId="16" fillId="2" borderId="5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2" fontId="14" fillId="2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2" fontId="21" fillId="2" borderId="5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4" fontId="2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2" borderId="0" xfId="0" applyFont="1" applyFill="1"/>
    <xf numFmtId="0" fontId="14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7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" fillId="2" borderId="0" xfId="0" applyNumberFormat="1" applyFont="1" applyFill="1" applyBorder="1" applyAlignment="1">
      <alignment horizontal="left"/>
    </xf>
    <xf numFmtId="0" fontId="2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26" fillId="2" borderId="0" xfId="0" applyFont="1" applyFill="1"/>
    <xf numFmtId="0" fontId="2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view="pageBreakPreview" topLeftCell="A49" zoomScale="70" zoomScaleSheetLayoutView="70" workbookViewId="0">
      <selection activeCell="F9" sqref="F9"/>
    </sheetView>
  </sheetViews>
  <sheetFormatPr defaultColWidth="8.85546875" defaultRowHeight="17.25" x14ac:dyDescent="0.3"/>
  <cols>
    <col min="1" max="2" width="17.7109375" style="7" customWidth="1"/>
    <col min="3" max="3" width="25.85546875" style="7" customWidth="1"/>
    <col min="4" max="4" width="14.140625" style="7" customWidth="1"/>
    <col min="5" max="5" width="13.28515625" style="7" customWidth="1"/>
    <col min="6" max="6" width="34.42578125" style="7" customWidth="1"/>
    <col min="7" max="7" width="11.85546875" style="7" customWidth="1"/>
    <col min="8" max="8" width="18.140625" style="118" customWidth="1"/>
    <col min="9" max="9" width="14.7109375" style="119" customWidth="1"/>
    <col min="10" max="10" width="18.5703125" style="119" customWidth="1"/>
    <col min="11" max="11" width="19.140625" style="120" customWidth="1"/>
    <col min="12" max="12" width="19.5703125" style="7" customWidth="1"/>
    <col min="13" max="13" width="19" style="7" customWidth="1"/>
    <col min="14" max="14" width="12.7109375" style="121" customWidth="1"/>
    <col min="15" max="16384" width="8.85546875" style="7"/>
  </cols>
  <sheetData>
    <row r="1" spans="1:15" x14ac:dyDescent="0.3">
      <c r="M1" s="2"/>
    </row>
    <row r="2" spans="1:15" x14ac:dyDescent="0.3">
      <c r="L2" s="122" t="s">
        <v>63</v>
      </c>
      <c r="M2" s="2"/>
      <c r="N2" s="123"/>
    </row>
    <row r="3" spans="1:15" ht="66.75" customHeight="1" x14ac:dyDescent="0.3">
      <c r="L3" s="124" t="s">
        <v>64</v>
      </c>
      <c r="M3" s="124"/>
      <c r="N3" s="124"/>
    </row>
    <row r="4" spans="1:15" x14ac:dyDescent="0.3">
      <c r="M4" s="2"/>
    </row>
    <row r="5" spans="1:15" ht="25.9" customHeight="1" x14ac:dyDescent="0.3">
      <c r="C5" s="125" t="s">
        <v>65</v>
      </c>
      <c r="D5" s="125"/>
      <c r="E5" s="125"/>
      <c r="F5" s="125"/>
      <c r="G5" s="125"/>
      <c r="H5" s="125"/>
      <c r="I5" s="125"/>
      <c r="J5" s="125"/>
      <c r="K5" s="125"/>
      <c r="L5" s="125"/>
    </row>
    <row r="6" spans="1:15" ht="30.75" customHeight="1" x14ac:dyDescent="0.3"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5" ht="15" customHeight="1" x14ac:dyDescent="0.3"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9" spans="1:15" ht="147" customHeight="1" x14ac:dyDescent="0.25">
      <c r="A9" s="126" t="s">
        <v>7</v>
      </c>
      <c r="B9" s="126" t="s">
        <v>66</v>
      </c>
      <c r="C9" s="126" t="s">
        <v>11</v>
      </c>
      <c r="D9" s="126" t="s">
        <v>12</v>
      </c>
      <c r="E9" s="126" t="s">
        <v>8</v>
      </c>
      <c r="F9" s="127" t="s">
        <v>6</v>
      </c>
      <c r="G9" s="127" t="s">
        <v>3</v>
      </c>
      <c r="H9" s="127" t="s">
        <v>14</v>
      </c>
      <c r="I9" s="128" t="s">
        <v>0</v>
      </c>
      <c r="J9" s="128" t="s">
        <v>15</v>
      </c>
      <c r="K9" s="127" t="s">
        <v>16</v>
      </c>
      <c r="L9" s="127" t="s">
        <v>17</v>
      </c>
      <c r="M9" s="127" t="s">
        <v>1</v>
      </c>
      <c r="N9" s="129" t="s">
        <v>4</v>
      </c>
    </row>
    <row r="10" spans="1:15" ht="18.75" customHeight="1" x14ac:dyDescent="0.25">
      <c r="A10" s="15">
        <v>1</v>
      </c>
      <c r="B10" s="15"/>
      <c r="C10" s="15">
        <v>2</v>
      </c>
      <c r="D10" s="15">
        <v>3</v>
      </c>
      <c r="E10" s="15">
        <v>4</v>
      </c>
      <c r="F10" s="16">
        <v>5</v>
      </c>
      <c r="G10" s="16">
        <v>6</v>
      </c>
      <c r="H10" s="127">
        <v>7</v>
      </c>
      <c r="I10" s="128">
        <v>8</v>
      </c>
      <c r="J10" s="128">
        <v>9</v>
      </c>
      <c r="K10" s="127">
        <v>10</v>
      </c>
      <c r="L10" s="16">
        <v>11</v>
      </c>
      <c r="M10" s="16">
        <v>12</v>
      </c>
      <c r="N10" s="130">
        <v>13</v>
      </c>
    </row>
    <row r="11" spans="1:15" s="141" customFormat="1" ht="98.25" customHeight="1" x14ac:dyDescent="0.25">
      <c r="A11" s="131" t="s">
        <v>67</v>
      </c>
      <c r="B11" s="132">
        <v>2446004768</v>
      </c>
      <c r="C11" s="132" t="s">
        <v>68</v>
      </c>
      <c r="D11" s="133" t="s">
        <v>5</v>
      </c>
      <c r="E11" s="134" t="s">
        <v>9</v>
      </c>
      <c r="F11" s="135" t="s">
        <v>69</v>
      </c>
      <c r="G11" s="136" t="s">
        <v>39</v>
      </c>
      <c r="H11" s="137">
        <v>90</v>
      </c>
      <c r="I11" s="137">
        <v>90</v>
      </c>
      <c r="J11" s="138">
        <f>I11/H11*100</f>
        <v>100</v>
      </c>
      <c r="K11" s="138">
        <f>J11</f>
        <v>100</v>
      </c>
      <c r="L11" s="139" t="s">
        <v>29</v>
      </c>
      <c r="M11" s="137" t="s">
        <v>22</v>
      </c>
      <c r="N11" s="140">
        <f>J12</f>
        <v>100</v>
      </c>
    </row>
    <row r="12" spans="1:15" s="141" customFormat="1" ht="98.25" customHeight="1" x14ac:dyDescent="0.25">
      <c r="A12" s="131"/>
      <c r="B12" s="142"/>
      <c r="C12" s="143"/>
      <c r="D12" s="144"/>
      <c r="E12" s="137" t="s">
        <v>10</v>
      </c>
      <c r="F12" s="135" t="s">
        <v>70</v>
      </c>
      <c r="G12" s="145" t="s">
        <v>18</v>
      </c>
      <c r="H12" s="137">
        <v>122</v>
      </c>
      <c r="I12" s="137">
        <v>122</v>
      </c>
      <c r="J12" s="138">
        <f>I12/H12*100</f>
        <v>100</v>
      </c>
      <c r="K12" s="146">
        <f>J12</f>
        <v>100</v>
      </c>
      <c r="L12" s="137" t="s">
        <v>29</v>
      </c>
      <c r="M12" s="137" t="s">
        <v>22</v>
      </c>
      <c r="N12" s="144"/>
      <c r="O12" s="141" t="s">
        <v>71</v>
      </c>
    </row>
    <row r="13" spans="1:15" s="141" customFormat="1" ht="147.75" customHeight="1" x14ac:dyDescent="0.25">
      <c r="A13" s="131"/>
      <c r="B13" s="142"/>
      <c r="C13" s="132" t="s">
        <v>72</v>
      </c>
      <c r="D13" s="133" t="s">
        <v>5</v>
      </c>
      <c r="E13" s="134" t="s">
        <v>9</v>
      </c>
      <c r="F13" s="135" t="s">
        <v>73</v>
      </c>
      <c r="G13" s="136" t="s">
        <v>39</v>
      </c>
      <c r="H13" s="137" t="s">
        <v>29</v>
      </c>
      <c r="I13" s="137" t="s">
        <v>29</v>
      </c>
      <c r="J13" s="137" t="s">
        <v>29</v>
      </c>
      <c r="K13" s="137" t="s">
        <v>29</v>
      </c>
      <c r="L13" s="147" t="s">
        <v>74</v>
      </c>
      <c r="M13" s="137" t="s">
        <v>22</v>
      </c>
      <c r="N13" s="140">
        <f>J14</f>
        <v>100</v>
      </c>
    </row>
    <row r="14" spans="1:15" s="141" customFormat="1" ht="98.25" customHeight="1" x14ac:dyDescent="0.25">
      <c r="A14" s="131"/>
      <c r="B14" s="143"/>
      <c r="C14" s="143"/>
      <c r="D14" s="144"/>
      <c r="E14" s="137" t="s">
        <v>10</v>
      </c>
      <c r="F14" s="135" t="s">
        <v>75</v>
      </c>
      <c r="G14" s="145" t="s">
        <v>18</v>
      </c>
      <c r="H14" s="137">
        <v>66</v>
      </c>
      <c r="I14" s="137">
        <v>66</v>
      </c>
      <c r="J14" s="138">
        <f>I14/H14*100</f>
        <v>100</v>
      </c>
      <c r="K14" s="146">
        <f>J14</f>
        <v>100</v>
      </c>
      <c r="L14" s="137" t="s">
        <v>29</v>
      </c>
      <c r="M14" s="137" t="s">
        <v>22</v>
      </c>
      <c r="N14" s="144"/>
      <c r="O14" s="141" t="s">
        <v>71</v>
      </c>
    </row>
    <row r="15" spans="1:15" s="141" customFormat="1" ht="163.5" customHeight="1" x14ac:dyDescent="0.25">
      <c r="A15" s="132" t="s">
        <v>67</v>
      </c>
      <c r="B15" s="132">
        <v>2446004768</v>
      </c>
      <c r="C15" s="132" t="s">
        <v>76</v>
      </c>
      <c r="D15" s="133" t="s">
        <v>5</v>
      </c>
      <c r="E15" s="137" t="s">
        <v>9</v>
      </c>
      <c r="F15" s="135" t="s">
        <v>77</v>
      </c>
      <c r="G15" s="136" t="s">
        <v>39</v>
      </c>
      <c r="H15" s="137" t="s">
        <v>29</v>
      </c>
      <c r="I15" s="137" t="s">
        <v>29</v>
      </c>
      <c r="J15" s="138" t="s">
        <v>29</v>
      </c>
      <c r="K15" s="137" t="s">
        <v>29</v>
      </c>
      <c r="L15" s="147" t="s">
        <v>74</v>
      </c>
      <c r="M15" s="137" t="s">
        <v>22</v>
      </c>
      <c r="N15" s="140">
        <f>K16</f>
        <v>100</v>
      </c>
    </row>
    <row r="16" spans="1:15" s="141" customFormat="1" ht="98.25" customHeight="1" x14ac:dyDescent="0.25">
      <c r="A16" s="142"/>
      <c r="B16" s="142"/>
      <c r="C16" s="143"/>
      <c r="D16" s="144"/>
      <c r="E16" s="137" t="s">
        <v>10</v>
      </c>
      <c r="F16" s="135" t="s">
        <v>78</v>
      </c>
      <c r="G16" s="145" t="s">
        <v>18</v>
      </c>
      <c r="H16" s="137">
        <v>10</v>
      </c>
      <c r="I16" s="137">
        <v>10</v>
      </c>
      <c r="J16" s="138">
        <f>I16/H16*100</f>
        <v>100</v>
      </c>
      <c r="K16" s="146">
        <f>J16</f>
        <v>100</v>
      </c>
      <c r="L16" s="137" t="s">
        <v>29</v>
      </c>
      <c r="M16" s="137" t="s">
        <v>22</v>
      </c>
      <c r="N16" s="144"/>
      <c r="O16" s="141" t="s">
        <v>71</v>
      </c>
    </row>
    <row r="17" spans="1:32" s="141" customFormat="1" ht="116.25" customHeight="1" x14ac:dyDescent="0.25">
      <c r="A17" s="142"/>
      <c r="B17" s="142"/>
      <c r="C17" s="132" t="s">
        <v>79</v>
      </c>
      <c r="D17" s="133" t="s">
        <v>5</v>
      </c>
      <c r="E17" s="134" t="s">
        <v>9</v>
      </c>
      <c r="F17" s="135" t="s">
        <v>80</v>
      </c>
      <c r="G17" s="136" t="s">
        <v>39</v>
      </c>
      <c r="H17" s="137">
        <v>90</v>
      </c>
      <c r="I17" s="137">
        <v>90</v>
      </c>
      <c r="J17" s="138">
        <f>I17/H17*100</f>
        <v>100</v>
      </c>
      <c r="K17" s="138">
        <f>J17</f>
        <v>100</v>
      </c>
      <c r="L17" s="139" t="s">
        <v>29</v>
      </c>
      <c r="M17" s="137" t="s">
        <v>22</v>
      </c>
      <c r="N17" s="140">
        <f>J18</f>
        <v>100</v>
      </c>
    </row>
    <row r="18" spans="1:32" s="141" customFormat="1" ht="98.25" customHeight="1" x14ac:dyDescent="0.25">
      <c r="A18" s="142"/>
      <c r="B18" s="142"/>
      <c r="C18" s="143"/>
      <c r="D18" s="144"/>
      <c r="E18" s="137" t="s">
        <v>10</v>
      </c>
      <c r="F18" s="148" t="s">
        <v>81</v>
      </c>
      <c r="G18" s="145" t="s">
        <v>18</v>
      </c>
      <c r="H18" s="137">
        <v>88</v>
      </c>
      <c r="I18" s="137">
        <v>88</v>
      </c>
      <c r="J18" s="138">
        <f>I18/H18*100</f>
        <v>100</v>
      </c>
      <c r="K18" s="146">
        <f>J18</f>
        <v>100</v>
      </c>
      <c r="L18" s="137" t="s">
        <v>29</v>
      </c>
      <c r="M18" s="137" t="s">
        <v>22</v>
      </c>
      <c r="N18" s="144"/>
      <c r="O18" s="141" t="s">
        <v>71</v>
      </c>
    </row>
    <row r="19" spans="1:32" s="141" customFormat="1" ht="146.25" customHeight="1" x14ac:dyDescent="0.25">
      <c r="A19" s="142"/>
      <c r="B19" s="142"/>
      <c r="C19" s="132" t="s">
        <v>82</v>
      </c>
      <c r="D19" s="133" t="s">
        <v>5</v>
      </c>
      <c r="E19" s="137" t="s">
        <v>9</v>
      </c>
      <c r="F19" s="135" t="s">
        <v>83</v>
      </c>
      <c r="G19" s="136" t="s">
        <v>39</v>
      </c>
      <c r="H19" s="137" t="s">
        <v>29</v>
      </c>
      <c r="I19" s="137" t="s">
        <v>29</v>
      </c>
      <c r="J19" s="137" t="s">
        <v>29</v>
      </c>
      <c r="K19" s="137" t="s">
        <v>29</v>
      </c>
      <c r="L19" s="147" t="s">
        <v>74</v>
      </c>
      <c r="M19" s="137" t="s">
        <v>22</v>
      </c>
      <c r="N19" s="140">
        <f>K20</f>
        <v>100</v>
      </c>
    </row>
    <row r="20" spans="1:32" s="141" customFormat="1" ht="98.25" customHeight="1" x14ac:dyDescent="0.25">
      <c r="A20" s="142"/>
      <c r="B20" s="142"/>
      <c r="C20" s="143"/>
      <c r="D20" s="144"/>
      <c r="E20" s="137" t="s">
        <v>10</v>
      </c>
      <c r="F20" s="135" t="s">
        <v>84</v>
      </c>
      <c r="G20" s="145" t="s">
        <v>18</v>
      </c>
      <c r="H20" s="137">
        <v>11</v>
      </c>
      <c r="I20" s="137">
        <v>11</v>
      </c>
      <c r="J20" s="138">
        <f>I20/H20*100</f>
        <v>100</v>
      </c>
      <c r="K20" s="146">
        <f>J20</f>
        <v>100</v>
      </c>
      <c r="L20" s="137" t="s">
        <v>29</v>
      </c>
      <c r="M20" s="137" t="s">
        <v>22</v>
      </c>
      <c r="N20" s="144"/>
      <c r="O20" s="141" t="s">
        <v>71</v>
      </c>
    </row>
    <row r="21" spans="1:32" s="141" customFormat="1" ht="98.25" customHeight="1" x14ac:dyDescent="0.25">
      <c r="A21" s="142"/>
      <c r="B21" s="142"/>
      <c r="C21" s="132" t="s">
        <v>85</v>
      </c>
      <c r="D21" s="133" t="s">
        <v>5</v>
      </c>
      <c r="E21" s="137" t="s">
        <v>9</v>
      </c>
      <c r="F21" s="149" t="s">
        <v>86</v>
      </c>
      <c r="G21" s="136" t="s">
        <v>39</v>
      </c>
      <c r="H21" s="137">
        <v>100</v>
      </c>
      <c r="I21" s="137">
        <v>100</v>
      </c>
      <c r="J21" s="137">
        <v>100</v>
      </c>
      <c r="K21" s="138">
        <f>J21</f>
        <v>100</v>
      </c>
      <c r="L21" s="147" t="s">
        <v>29</v>
      </c>
      <c r="M21" s="137" t="s">
        <v>22</v>
      </c>
      <c r="N21" s="140">
        <f>K22</f>
        <v>100</v>
      </c>
      <c r="S21" s="150"/>
      <c r="T21" s="150"/>
      <c r="U21" s="150"/>
      <c r="V21" s="150"/>
      <c r="W21" s="150"/>
      <c r="X21" s="150"/>
      <c r="Y21" s="150"/>
      <c r="Z21" s="150"/>
      <c r="AA21" s="150"/>
      <c r="AB21" s="151"/>
      <c r="AC21" s="150"/>
      <c r="AD21" s="150"/>
      <c r="AE21" s="150"/>
      <c r="AF21" s="151"/>
    </row>
    <row r="22" spans="1:32" s="141" customFormat="1" ht="51.75" customHeight="1" x14ac:dyDescent="0.25">
      <c r="A22" s="143"/>
      <c r="B22" s="143"/>
      <c r="C22" s="143"/>
      <c r="D22" s="144"/>
      <c r="E22" s="137" t="s">
        <v>10</v>
      </c>
      <c r="F22" s="149" t="s">
        <v>87</v>
      </c>
      <c r="G22" s="145" t="s">
        <v>18</v>
      </c>
      <c r="H22" s="137">
        <v>1</v>
      </c>
      <c r="I22" s="137">
        <v>1</v>
      </c>
      <c r="J22" s="138">
        <f>I22/H22*100</f>
        <v>100</v>
      </c>
      <c r="K22" s="146">
        <f>J22</f>
        <v>100</v>
      </c>
      <c r="L22" s="137" t="s">
        <v>29</v>
      </c>
      <c r="M22" s="137" t="s">
        <v>22</v>
      </c>
      <c r="N22" s="144"/>
      <c r="O22" s="141" t="s">
        <v>71</v>
      </c>
    </row>
    <row r="23" spans="1:32" s="141" customFormat="1" ht="114.75" customHeight="1" x14ac:dyDescent="0.25">
      <c r="A23" s="132" t="s">
        <v>67</v>
      </c>
      <c r="B23" s="132">
        <v>2446004768</v>
      </c>
      <c r="C23" s="132" t="s">
        <v>88</v>
      </c>
      <c r="D23" s="133" t="s">
        <v>5</v>
      </c>
      <c r="E23" s="137" t="s">
        <v>9</v>
      </c>
      <c r="F23" s="135" t="s">
        <v>89</v>
      </c>
      <c r="G23" s="136" t="s">
        <v>39</v>
      </c>
      <c r="H23" s="137">
        <v>90</v>
      </c>
      <c r="I23" s="137">
        <v>90</v>
      </c>
      <c r="J23" s="138">
        <f>I23/H23*100</f>
        <v>100</v>
      </c>
      <c r="K23" s="146">
        <f>J23</f>
        <v>100</v>
      </c>
      <c r="L23" s="147" t="s">
        <v>29</v>
      </c>
      <c r="M23" s="137" t="s">
        <v>22</v>
      </c>
      <c r="N23" s="140">
        <f>K24</f>
        <v>100</v>
      </c>
    </row>
    <row r="24" spans="1:32" s="141" customFormat="1" ht="98.25" customHeight="1" x14ac:dyDescent="0.25">
      <c r="A24" s="142"/>
      <c r="B24" s="142"/>
      <c r="C24" s="143"/>
      <c r="D24" s="144"/>
      <c r="E24" s="137" t="s">
        <v>10</v>
      </c>
      <c r="F24" s="135" t="s">
        <v>90</v>
      </c>
      <c r="G24" s="145" t="s">
        <v>18</v>
      </c>
      <c r="H24" s="137">
        <v>60</v>
      </c>
      <c r="I24" s="137">
        <v>60</v>
      </c>
      <c r="J24" s="138">
        <f>I24/H24*100</f>
        <v>100</v>
      </c>
      <c r="K24" s="146">
        <f>J24</f>
        <v>100</v>
      </c>
      <c r="L24" s="137" t="s">
        <v>29</v>
      </c>
      <c r="M24" s="137" t="s">
        <v>22</v>
      </c>
      <c r="N24" s="144"/>
      <c r="O24" s="141" t="s">
        <v>71</v>
      </c>
    </row>
    <row r="25" spans="1:32" s="141" customFormat="1" ht="145.5" customHeight="1" x14ac:dyDescent="0.25">
      <c r="A25" s="142"/>
      <c r="B25" s="142"/>
      <c r="C25" s="132" t="s">
        <v>91</v>
      </c>
      <c r="D25" s="133" t="s">
        <v>5</v>
      </c>
      <c r="E25" s="137" t="s">
        <v>9</v>
      </c>
      <c r="F25" s="135" t="s">
        <v>92</v>
      </c>
      <c r="G25" s="136" t="s">
        <v>39</v>
      </c>
      <c r="H25" s="137" t="s">
        <v>29</v>
      </c>
      <c r="I25" s="137" t="s">
        <v>29</v>
      </c>
      <c r="J25" s="137" t="s">
        <v>29</v>
      </c>
      <c r="K25" s="137" t="s">
        <v>29</v>
      </c>
      <c r="L25" s="147" t="s">
        <v>74</v>
      </c>
      <c r="M25" s="137" t="s">
        <v>22</v>
      </c>
      <c r="N25" s="140">
        <f>K26</f>
        <v>100</v>
      </c>
    </row>
    <row r="26" spans="1:32" s="141" customFormat="1" ht="98.25" customHeight="1" x14ac:dyDescent="0.25">
      <c r="A26" s="142"/>
      <c r="B26" s="142"/>
      <c r="C26" s="143"/>
      <c r="D26" s="144"/>
      <c r="E26" s="137" t="s">
        <v>10</v>
      </c>
      <c r="F26" s="135" t="s">
        <v>93</v>
      </c>
      <c r="G26" s="145" t="s">
        <v>18</v>
      </c>
      <c r="H26" s="137">
        <v>10</v>
      </c>
      <c r="I26" s="137">
        <v>10</v>
      </c>
      <c r="J26" s="138">
        <f>I26/H26*100</f>
        <v>100</v>
      </c>
      <c r="K26" s="146">
        <f>J26</f>
        <v>100</v>
      </c>
      <c r="L26" s="136" t="s">
        <v>29</v>
      </c>
      <c r="M26" s="137" t="s">
        <v>22</v>
      </c>
      <c r="N26" s="144"/>
      <c r="O26" s="141" t="s">
        <v>71</v>
      </c>
    </row>
    <row r="27" spans="1:32" s="141" customFormat="1" ht="147" customHeight="1" x14ac:dyDescent="0.25">
      <c r="A27" s="142"/>
      <c r="B27" s="142"/>
      <c r="C27" s="132" t="s">
        <v>94</v>
      </c>
      <c r="D27" s="133" t="s">
        <v>5</v>
      </c>
      <c r="E27" s="137" t="s">
        <v>9</v>
      </c>
      <c r="F27" s="135" t="s">
        <v>95</v>
      </c>
      <c r="G27" s="136" t="s">
        <v>39</v>
      </c>
      <c r="H27" s="137" t="s">
        <v>29</v>
      </c>
      <c r="I27" s="137" t="s">
        <v>29</v>
      </c>
      <c r="J27" s="137" t="s">
        <v>29</v>
      </c>
      <c r="K27" s="137" t="s">
        <v>29</v>
      </c>
      <c r="L27" s="147" t="s">
        <v>96</v>
      </c>
      <c r="M27" s="137" t="s">
        <v>22</v>
      </c>
      <c r="N27" s="140">
        <f>K28</f>
        <v>100</v>
      </c>
    </row>
    <row r="28" spans="1:32" s="141" customFormat="1" ht="98.25" customHeight="1" x14ac:dyDescent="0.25">
      <c r="A28" s="142"/>
      <c r="B28" s="142"/>
      <c r="C28" s="143"/>
      <c r="D28" s="144"/>
      <c r="E28" s="137" t="s">
        <v>10</v>
      </c>
      <c r="F28" s="135" t="s">
        <v>97</v>
      </c>
      <c r="G28" s="145" t="s">
        <v>18</v>
      </c>
      <c r="H28" s="137">
        <v>14</v>
      </c>
      <c r="I28" s="137">
        <v>14</v>
      </c>
      <c r="J28" s="138">
        <f>I28/H28*100</f>
        <v>100</v>
      </c>
      <c r="K28" s="146">
        <f>J28</f>
        <v>100</v>
      </c>
      <c r="L28" s="137" t="s">
        <v>29</v>
      </c>
      <c r="M28" s="137" t="s">
        <v>22</v>
      </c>
      <c r="N28" s="144"/>
      <c r="O28" s="141" t="s">
        <v>71</v>
      </c>
    </row>
    <row r="29" spans="1:32" s="141" customFormat="1" ht="98.25" customHeight="1" x14ac:dyDescent="0.25">
      <c r="A29" s="142"/>
      <c r="B29" s="142"/>
      <c r="C29" s="132" t="s">
        <v>98</v>
      </c>
      <c r="D29" s="133" t="s">
        <v>5</v>
      </c>
      <c r="E29" s="137" t="s">
        <v>9</v>
      </c>
      <c r="F29" s="152" t="s">
        <v>86</v>
      </c>
      <c r="G29" s="136" t="s">
        <v>39</v>
      </c>
      <c r="H29" s="137">
        <v>100</v>
      </c>
      <c r="I29" s="137">
        <v>100</v>
      </c>
      <c r="J29" s="137">
        <v>100</v>
      </c>
      <c r="K29" s="138">
        <f>J29</f>
        <v>100</v>
      </c>
      <c r="L29" s="147" t="s">
        <v>29</v>
      </c>
      <c r="M29" s="137" t="s">
        <v>22</v>
      </c>
      <c r="N29" s="140">
        <f>K30</f>
        <v>100</v>
      </c>
    </row>
    <row r="30" spans="1:32" s="141" customFormat="1" ht="51.75" customHeight="1" x14ac:dyDescent="0.25">
      <c r="A30" s="143"/>
      <c r="B30" s="143"/>
      <c r="C30" s="143"/>
      <c r="D30" s="144"/>
      <c r="E30" s="137" t="s">
        <v>10</v>
      </c>
      <c r="F30" s="152" t="s">
        <v>87</v>
      </c>
      <c r="G30" s="145" t="s">
        <v>18</v>
      </c>
      <c r="H30" s="137">
        <v>3</v>
      </c>
      <c r="I30" s="137">
        <v>3</v>
      </c>
      <c r="J30" s="138">
        <f>I30/H30*100</f>
        <v>100</v>
      </c>
      <c r="K30" s="146">
        <f>J30</f>
        <v>100</v>
      </c>
      <c r="L30" s="137" t="s">
        <v>29</v>
      </c>
      <c r="M30" s="137" t="s">
        <v>22</v>
      </c>
      <c r="N30" s="144"/>
      <c r="O30" s="141" t="s">
        <v>71</v>
      </c>
    </row>
    <row r="31" spans="1:32" s="141" customFormat="1" ht="147" customHeight="1" x14ac:dyDescent="0.25">
      <c r="A31" s="132" t="s">
        <v>67</v>
      </c>
      <c r="B31" s="132">
        <v>2446004768</v>
      </c>
      <c r="C31" s="132" t="s">
        <v>99</v>
      </c>
      <c r="D31" s="133" t="s">
        <v>5</v>
      </c>
      <c r="E31" s="137" t="s">
        <v>9</v>
      </c>
      <c r="F31" s="135" t="s">
        <v>100</v>
      </c>
      <c r="G31" s="136" t="s">
        <v>39</v>
      </c>
      <c r="H31" s="137" t="s">
        <v>29</v>
      </c>
      <c r="I31" s="137" t="s">
        <v>29</v>
      </c>
      <c r="J31" s="137" t="s">
        <v>29</v>
      </c>
      <c r="K31" s="137" t="s">
        <v>29</v>
      </c>
      <c r="L31" s="147" t="s">
        <v>74</v>
      </c>
      <c r="M31" s="137" t="s">
        <v>22</v>
      </c>
      <c r="N31" s="140">
        <f>K32</f>
        <v>100</v>
      </c>
    </row>
    <row r="32" spans="1:32" s="141" customFormat="1" ht="81.75" customHeight="1" x14ac:dyDescent="0.25">
      <c r="A32" s="142"/>
      <c r="B32" s="142"/>
      <c r="C32" s="143"/>
      <c r="D32" s="144"/>
      <c r="E32" s="137" t="s">
        <v>10</v>
      </c>
      <c r="F32" s="148" t="s">
        <v>101</v>
      </c>
      <c r="G32" s="145" t="s">
        <v>18</v>
      </c>
      <c r="H32" s="137">
        <v>13</v>
      </c>
      <c r="I32" s="137">
        <v>13</v>
      </c>
      <c r="J32" s="138">
        <f>I32/H32*100</f>
        <v>100</v>
      </c>
      <c r="K32" s="146">
        <f>J32</f>
        <v>100</v>
      </c>
      <c r="L32" s="137" t="s">
        <v>29</v>
      </c>
      <c r="M32" s="137" t="s">
        <v>22</v>
      </c>
      <c r="N32" s="144"/>
      <c r="O32" s="141" t="s">
        <v>71</v>
      </c>
    </row>
    <row r="33" spans="1:15" s="141" customFormat="1" ht="117.75" customHeight="1" x14ac:dyDescent="0.25">
      <c r="A33" s="142"/>
      <c r="B33" s="142"/>
      <c r="C33" s="132" t="s">
        <v>102</v>
      </c>
      <c r="D33" s="133" t="s">
        <v>5</v>
      </c>
      <c r="E33" s="134" t="s">
        <v>9</v>
      </c>
      <c r="F33" s="135" t="s">
        <v>103</v>
      </c>
      <c r="G33" s="136" t="s">
        <v>39</v>
      </c>
      <c r="H33" s="137">
        <v>90</v>
      </c>
      <c r="I33" s="137">
        <v>90</v>
      </c>
      <c r="J33" s="138">
        <f>I33/H33*100</f>
        <v>100</v>
      </c>
      <c r="K33" s="138">
        <f>J33</f>
        <v>100</v>
      </c>
      <c r="L33" s="139" t="s">
        <v>29</v>
      </c>
      <c r="M33" s="137" t="s">
        <v>22</v>
      </c>
      <c r="N33" s="140">
        <f>J34</f>
        <v>100</v>
      </c>
    </row>
    <row r="34" spans="1:15" s="141" customFormat="1" ht="81.75" customHeight="1" x14ac:dyDescent="0.25">
      <c r="A34" s="142"/>
      <c r="B34" s="142"/>
      <c r="C34" s="143"/>
      <c r="D34" s="144"/>
      <c r="E34" s="137" t="s">
        <v>10</v>
      </c>
      <c r="F34" s="148" t="s">
        <v>104</v>
      </c>
      <c r="G34" s="145" t="s">
        <v>18</v>
      </c>
      <c r="H34" s="137">
        <v>24</v>
      </c>
      <c r="I34" s="137">
        <v>24</v>
      </c>
      <c r="J34" s="138">
        <f>I34/H34*100</f>
        <v>100</v>
      </c>
      <c r="K34" s="146">
        <f>J34</f>
        <v>100</v>
      </c>
      <c r="L34" s="137" t="s">
        <v>29</v>
      </c>
      <c r="M34" s="137" t="s">
        <v>22</v>
      </c>
      <c r="N34" s="144"/>
      <c r="O34" s="141" t="s">
        <v>71</v>
      </c>
    </row>
    <row r="35" spans="1:15" s="141" customFormat="1" ht="135" customHeight="1" x14ac:dyDescent="0.25">
      <c r="A35" s="142"/>
      <c r="B35" s="142"/>
      <c r="C35" s="132" t="s">
        <v>105</v>
      </c>
      <c r="D35" s="133" t="s">
        <v>5</v>
      </c>
      <c r="E35" s="137" t="s">
        <v>9</v>
      </c>
      <c r="F35" s="135" t="s">
        <v>106</v>
      </c>
      <c r="G35" s="136" t="s">
        <v>39</v>
      </c>
      <c r="H35" s="137" t="s">
        <v>29</v>
      </c>
      <c r="I35" s="137" t="s">
        <v>29</v>
      </c>
      <c r="J35" s="137" t="s">
        <v>29</v>
      </c>
      <c r="K35" s="137" t="s">
        <v>29</v>
      </c>
      <c r="L35" s="147" t="s">
        <v>96</v>
      </c>
      <c r="M35" s="137" t="s">
        <v>22</v>
      </c>
      <c r="N35" s="140">
        <f>K36</f>
        <v>100</v>
      </c>
    </row>
    <row r="36" spans="1:15" s="141" customFormat="1" ht="98.25" customHeight="1" x14ac:dyDescent="0.25">
      <c r="A36" s="142"/>
      <c r="B36" s="142"/>
      <c r="C36" s="143"/>
      <c r="D36" s="144"/>
      <c r="E36" s="137" t="s">
        <v>10</v>
      </c>
      <c r="F36" s="148" t="s">
        <v>107</v>
      </c>
      <c r="G36" s="145" t="s">
        <v>18</v>
      </c>
      <c r="H36" s="137">
        <v>10</v>
      </c>
      <c r="I36" s="137">
        <v>10</v>
      </c>
      <c r="J36" s="138">
        <f>I36/H36*100</f>
        <v>100</v>
      </c>
      <c r="K36" s="146">
        <f>J36</f>
        <v>100</v>
      </c>
      <c r="L36" s="137" t="s">
        <v>29</v>
      </c>
      <c r="M36" s="137" t="s">
        <v>22</v>
      </c>
      <c r="N36" s="144"/>
      <c r="O36" s="141" t="s">
        <v>71</v>
      </c>
    </row>
    <row r="37" spans="1:15" s="141" customFormat="1" ht="169.5" customHeight="1" x14ac:dyDescent="0.25">
      <c r="A37" s="142"/>
      <c r="B37" s="142"/>
      <c r="C37" s="132" t="s">
        <v>108</v>
      </c>
      <c r="D37" s="133" t="s">
        <v>5</v>
      </c>
      <c r="E37" s="134" t="s">
        <v>9</v>
      </c>
      <c r="F37" s="135" t="s">
        <v>109</v>
      </c>
      <c r="G37" s="136" t="s">
        <v>2</v>
      </c>
      <c r="H37" s="137" t="s">
        <v>29</v>
      </c>
      <c r="I37" s="137" t="s">
        <v>29</v>
      </c>
      <c r="J37" s="137" t="s">
        <v>29</v>
      </c>
      <c r="K37" s="137" t="s">
        <v>29</v>
      </c>
      <c r="L37" s="147" t="s">
        <v>74</v>
      </c>
      <c r="M37" s="137" t="s">
        <v>22</v>
      </c>
      <c r="N37" s="140">
        <f>J38</f>
        <v>100</v>
      </c>
    </row>
    <row r="38" spans="1:15" s="141" customFormat="1" ht="98.25" customHeight="1" x14ac:dyDescent="0.25">
      <c r="A38" s="143"/>
      <c r="B38" s="143"/>
      <c r="C38" s="143"/>
      <c r="D38" s="144"/>
      <c r="E38" s="137" t="s">
        <v>10</v>
      </c>
      <c r="F38" s="135" t="s">
        <v>110</v>
      </c>
      <c r="G38" s="145" t="s">
        <v>18</v>
      </c>
      <c r="H38" s="137">
        <v>11</v>
      </c>
      <c r="I38" s="137">
        <v>11</v>
      </c>
      <c r="J38" s="138">
        <f>I38/H38*100</f>
        <v>100</v>
      </c>
      <c r="K38" s="146">
        <f>J38</f>
        <v>100</v>
      </c>
      <c r="L38" s="137" t="s">
        <v>29</v>
      </c>
      <c r="M38" s="137" t="s">
        <v>22</v>
      </c>
      <c r="N38" s="144"/>
      <c r="O38" s="141" t="s">
        <v>71</v>
      </c>
    </row>
    <row r="39" spans="1:15" s="141" customFormat="1" ht="117.75" customHeight="1" x14ac:dyDescent="0.25">
      <c r="A39" s="132" t="s">
        <v>67</v>
      </c>
      <c r="B39" s="132">
        <v>2446004768</v>
      </c>
      <c r="C39" s="132" t="s">
        <v>111</v>
      </c>
      <c r="D39" s="133" t="s">
        <v>5</v>
      </c>
      <c r="E39" s="134" t="s">
        <v>9</v>
      </c>
      <c r="F39" s="135" t="s">
        <v>112</v>
      </c>
      <c r="G39" s="136" t="s">
        <v>39</v>
      </c>
      <c r="H39" s="137">
        <v>90</v>
      </c>
      <c r="I39" s="137">
        <v>90</v>
      </c>
      <c r="J39" s="138">
        <f>I39/H39*100</f>
        <v>100</v>
      </c>
      <c r="K39" s="138">
        <f>J39</f>
        <v>100</v>
      </c>
      <c r="L39" s="139" t="s">
        <v>29</v>
      </c>
      <c r="M39" s="137" t="s">
        <v>22</v>
      </c>
      <c r="N39" s="140">
        <f>J40</f>
        <v>100</v>
      </c>
    </row>
    <row r="40" spans="1:15" s="141" customFormat="1" ht="98.25" customHeight="1" x14ac:dyDescent="0.25">
      <c r="A40" s="142"/>
      <c r="B40" s="142"/>
      <c r="C40" s="143"/>
      <c r="D40" s="144"/>
      <c r="E40" s="137" t="s">
        <v>10</v>
      </c>
      <c r="F40" s="135" t="s">
        <v>113</v>
      </c>
      <c r="G40" s="145" t="s">
        <v>18</v>
      </c>
      <c r="H40" s="137">
        <v>27</v>
      </c>
      <c r="I40" s="137">
        <v>27</v>
      </c>
      <c r="J40" s="138">
        <f>I40/H40*100</f>
        <v>100</v>
      </c>
      <c r="K40" s="146">
        <f>J40</f>
        <v>100</v>
      </c>
      <c r="L40" s="137" t="s">
        <v>29</v>
      </c>
      <c r="M40" s="137" t="s">
        <v>22</v>
      </c>
      <c r="N40" s="144"/>
      <c r="O40" s="141" t="s">
        <v>71</v>
      </c>
    </row>
    <row r="41" spans="1:15" s="141" customFormat="1" ht="48.75" customHeight="1" x14ac:dyDescent="0.25">
      <c r="A41" s="142"/>
      <c r="B41" s="142"/>
      <c r="C41" s="132" t="s">
        <v>114</v>
      </c>
      <c r="D41" s="133" t="s">
        <v>13</v>
      </c>
      <c r="E41" s="137" t="s">
        <v>9</v>
      </c>
      <c r="F41" s="135" t="s">
        <v>115</v>
      </c>
      <c r="G41" s="145" t="s">
        <v>39</v>
      </c>
      <c r="H41" s="137">
        <v>10</v>
      </c>
      <c r="I41" s="137">
        <v>10</v>
      </c>
      <c r="J41" s="138">
        <f t="shared" ref="J41:J42" si="0">I41/H41*100</f>
        <v>100</v>
      </c>
      <c r="K41" s="153">
        <v>100</v>
      </c>
      <c r="L41" s="136" t="s">
        <v>29</v>
      </c>
      <c r="M41" s="154" t="s">
        <v>22</v>
      </c>
      <c r="N41" s="155">
        <f>(K41+K43)/2</f>
        <v>100</v>
      </c>
    </row>
    <row r="42" spans="1:15" s="141" customFormat="1" ht="66" customHeight="1" x14ac:dyDescent="0.25">
      <c r="A42" s="142"/>
      <c r="B42" s="142"/>
      <c r="C42" s="142"/>
      <c r="D42" s="156"/>
      <c r="E42" s="137" t="s">
        <v>9</v>
      </c>
      <c r="F42" s="135" t="s">
        <v>116</v>
      </c>
      <c r="G42" s="145" t="s">
        <v>39</v>
      </c>
      <c r="H42" s="137">
        <v>90</v>
      </c>
      <c r="I42" s="137">
        <v>90</v>
      </c>
      <c r="J42" s="138">
        <f t="shared" si="0"/>
        <v>100</v>
      </c>
      <c r="K42" s="157"/>
      <c r="L42" s="136" t="s">
        <v>29</v>
      </c>
      <c r="M42" s="154" t="s">
        <v>22</v>
      </c>
      <c r="N42" s="158"/>
    </row>
    <row r="43" spans="1:15" s="141" customFormat="1" ht="48.75" customHeight="1" x14ac:dyDescent="0.25">
      <c r="A43" s="142"/>
      <c r="B43" s="142"/>
      <c r="C43" s="143"/>
      <c r="D43" s="144"/>
      <c r="E43" s="137" t="s">
        <v>10</v>
      </c>
      <c r="F43" s="149" t="s">
        <v>55</v>
      </c>
      <c r="G43" s="145" t="s">
        <v>18</v>
      </c>
      <c r="H43" s="159">
        <v>121</v>
      </c>
      <c r="I43" s="137">
        <v>121</v>
      </c>
      <c r="J43" s="138">
        <f>I43/H43*100</f>
        <v>100</v>
      </c>
      <c r="K43" s="146">
        <f>J43</f>
        <v>100</v>
      </c>
      <c r="L43" s="137" t="s">
        <v>29</v>
      </c>
      <c r="M43" s="137" t="s">
        <v>22</v>
      </c>
      <c r="N43" s="158"/>
      <c r="O43" s="141" t="s">
        <v>71</v>
      </c>
    </row>
    <row r="44" spans="1:15" s="141" customFormat="1" ht="85.5" customHeight="1" x14ac:dyDescent="0.25">
      <c r="A44" s="142"/>
      <c r="B44" s="142"/>
      <c r="C44" s="132" t="s">
        <v>117</v>
      </c>
      <c r="D44" s="133" t="s">
        <v>13</v>
      </c>
      <c r="E44" s="137" t="s">
        <v>9</v>
      </c>
      <c r="F44" s="160" t="s">
        <v>118</v>
      </c>
      <c r="G44" s="137" t="s">
        <v>39</v>
      </c>
      <c r="H44" s="137">
        <v>78</v>
      </c>
      <c r="I44" s="137">
        <v>76</v>
      </c>
      <c r="J44" s="138">
        <f t="shared" ref="J44:J48" si="1">I44/H44*100</f>
        <v>97.435897435897431</v>
      </c>
      <c r="K44" s="138">
        <f>J44</f>
        <v>97.435897435897431</v>
      </c>
      <c r="L44" s="132" t="s">
        <v>119</v>
      </c>
      <c r="M44" s="137" t="s">
        <v>22</v>
      </c>
      <c r="N44" s="140">
        <f>(K44+K45)/2</f>
        <v>98.509615384615387</v>
      </c>
    </row>
    <row r="45" spans="1:15" s="141" customFormat="1" ht="48.75" customHeight="1" x14ac:dyDescent="0.25">
      <c r="A45" s="142"/>
      <c r="B45" s="142"/>
      <c r="C45" s="143"/>
      <c r="D45" s="144"/>
      <c r="E45" s="137" t="s">
        <v>10</v>
      </c>
      <c r="F45" s="160" t="s">
        <v>55</v>
      </c>
      <c r="G45" s="137" t="s">
        <v>38</v>
      </c>
      <c r="H45" s="137">
        <v>480</v>
      </c>
      <c r="I45" s="137">
        <v>478</v>
      </c>
      <c r="J45" s="138">
        <f t="shared" si="1"/>
        <v>99.583333333333329</v>
      </c>
      <c r="K45" s="146">
        <f>J45</f>
        <v>99.583333333333329</v>
      </c>
      <c r="L45" s="143"/>
      <c r="M45" s="161" t="s">
        <v>22</v>
      </c>
      <c r="N45" s="162"/>
      <c r="O45" s="141" t="s">
        <v>120</v>
      </c>
    </row>
    <row r="46" spans="1:15" s="141" customFormat="1" ht="68.099999999999994" customHeight="1" x14ac:dyDescent="0.25">
      <c r="A46" s="142"/>
      <c r="B46" s="142"/>
      <c r="C46" s="132" t="s">
        <v>121</v>
      </c>
      <c r="D46" s="133" t="s">
        <v>13</v>
      </c>
      <c r="E46" s="137" t="s">
        <v>9</v>
      </c>
      <c r="F46" s="160" t="s">
        <v>48</v>
      </c>
      <c r="G46" s="137" t="s">
        <v>122</v>
      </c>
      <c r="H46" s="137">
        <v>380</v>
      </c>
      <c r="I46" s="137">
        <v>374</v>
      </c>
      <c r="J46" s="138">
        <f t="shared" si="1"/>
        <v>98.421052631578945</v>
      </c>
      <c r="K46" s="153">
        <f>(J46+J47)/2</f>
        <v>99.21052631578948</v>
      </c>
      <c r="L46" s="137" t="s">
        <v>123</v>
      </c>
      <c r="M46" s="161" t="s">
        <v>22</v>
      </c>
      <c r="N46" s="140">
        <f>(K46+K48)/2</f>
        <v>99.60526315789474</v>
      </c>
    </row>
    <row r="47" spans="1:15" s="141" customFormat="1" ht="98.25" customHeight="1" x14ac:dyDescent="0.25">
      <c r="A47" s="142"/>
      <c r="B47" s="142"/>
      <c r="C47" s="142"/>
      <c r="D47" s="156"/>
      <c r="E47" s="137" t="s">
        <v>9</v>
      </c>
      <c r="F47" s="163" t="s">
        <v>44</v>
      </c>
      <c r="G47" s="137" t="s">
        <v>39</v>
      </c>
      <c r="H47" s="137">
        <v>100</v>
      </c>
      <c r="I47" s="137">
        <v>100</v>
      </c>
      <c r="J47" s="138">
        <f t="shared" si="1"/>
        <v>100</v>
      </c>
      <c r="K47" s="157"/>
      <c r="L47" s="136" t="s">
        <v>29</v>
      </c>
      <c r="M47" s="137" t="s">
        <v>22</v>
      </c>
      <c r="N47" s="156"/>
    </row>
    <row r="48" spans="1:15" s="141" customFormat="1" ht="49.5" customHeight="1" x14ac:dyDescent="0.25">
      <c r="A48" s="143"/>
      <c r="B48" s="143"/>
      <c r="C48" s="143"/>
      <c r="D48" s="144"/>
      <c r="E48" s="137" t="s">
        <v>10</v>
      </c>
      <c r="F48" s="160" t="s">
        <v>124</v>
      </c>
      <c r="G48" s="137" t="s">
        <v>38</v>
      </c>
      <c r="H48" s="137">
        <v>13</v>
      </c>
      <c r="I48" s="137">
        <v>13</v>
      </c>
      <c r="J48" s="138">
        <f t="shared" si="1"/>
        <v>100</v>
      </c>
      <c r="K48" s="146">
        <f>J48</f>
        <v>100</v>
      </c>
      <c r="L48" s="136" t="s">
        <v>29</v>
      </c>
      <c r="M48" s="137" t="s">
        <v>22</v>
      </c>
      <c r="N48" s="144"/>
      <c r="O48" s="141" t="s">
        <v>120</v>
      </c>
    </row>
    <row r="49" spans="1:15" s="141" customFormat="1" ht="18" customHeight="1" x14ac:dyDescent="0.25">
      <c r="A49" s="164"/>
      <c r="B49" s="164"/>
      <c r="C49" s="165" t="s">
        <v>30</v>
      </c>
      <c r="D49" s="166"/>
      <c r="E49" s="167"/>
      <c r="F49" s="164"/>
      <c r="G49" s="166"/>
      <c r="H49" s="165"/>
      <c r="I49" s="165"/>
      <c r="J49" s="168"/>
      <c r="K49" s="168"/>
      <c r="L49" s="166"/>
      <c r="M49" s="167"/>
      <c r="N49" s="169">
        <f>(N11+N13+N15+N17+N19+N21+N23+N25+N27+N29+N31+N33+N35+N37+N39+N41+N44+N46)/18</f>
        <v>99.895271030139455</v>
      </c>
      <c r="O49" s="141" t="s">
        <v>120</v>
      </c>
    </row>
    <row r="50" spans="1:15" s="1" customFormat="1" ht="49.5" x14ac:dyDescent="0.25">
      <c r="A50" s="170" t="s">
        <v>31</v>
      </c>
      <c r="B50" s="170">
        <v>2446031240</v>
      </c>
      <c r="C50" s="171" t="s">
        <v>125</v>
      </c>
      <c r="D50" s="171" t="s">
        <v>13</v>
      </c>
      <c r="E50" s="171" t="s">
        <v>9</v>
      </c>
      <c r="F50" s="172" t="s">
        <v>37</v>
      </c>
      <c r="G50" s="128" t="s">
        <v>39</v>
      </c>
      <c r="H50" s="128">
        <v>100</v>
      </c>
      <c r="I50" s="173">
        <v>100</v>
      </c>
      <c r="J50" s="174">
        <f>I50/H50*100</f>
        <v>100</v>
      </c>
      <c r="K50" s="175">
        <f>(J50+J51+J52)/3</f>
        <v>82.38095238095238</v>
      </c>
      <c r="L50" s="128" t="s">
        <v>29</v>
      </c>
      <c r="M50" s="172" t="s">
        <v>22</v>
      </c>
      <c r="N50" s="155">
        <f>(K50+K53)/2</f>
        <v>96.19047619047619</v>
      </c>
    </row>
    <row r="51" spans="1:15" s="1" customFormat="1" ht="49.5" customHeight="1" x14ac:dyDescent="0.25">
      <c r="A51" s="176"/>
      <c r="B51" s="176"/>
      <c r="C51" s="171"/>
      <c r="D51" s="171"/>
      <c r="E51" s="171"/>
      <c r="F51" s="172" t="s">
        <v>49</v>
      </c>
      <c r="G51" s="128" t="s">
        <v>18</v>
      </c>
      <c r="H51" s="128">
        <v>1300</v>
      </c>
      <c r="I51" s="173">
        <v>1442</v>
      </c>
      <c r="J51" s="177">
        <v>100</v>
      </c>
      <c r="K51" s="175"/>
      <c r="L51" s="128" t="s">
        <v>29</v>
      </c>
      <c r="M51" s="172" t="s">
        <v>22</v>
      </c>
      <c r="N51" s="155"/>
    </row>
    <row r="52" spans="1:15" s="1" customFormat="1" ht="132" x14ac:dyDescent="0.25">
      <c r="A52" s="176"/>
      <c r="B52" s="176"/>
      <c r="C52" s="171"/>
      <c r="D52" s="171"/>
      <c r="E52" s="171"/>
      <c r="F52" s="172" t="s">
        <v>36</v>
      </c>
      <c r="G52" s="128" t="s">
        <v>38</v>
      </c>
      <c r="H52" s="128">
        <v>70</v>
      </c>
      <c r="I52" s="173">
        <v>33</v>
      </c>
      <c r="J52" s="177">
        <f>I52/H52*100</f>
        <v>47.142857142857139</v>
      </c>
      <c r="K52" s="175"/>
      <c r="L52" s="128" t="s">
        <v>61</v>
      </c>
      <c r="M52" s="172" t="s">
        <v>22</v>
      </c>
      <c r="N52" s="155"/>
    </row>
    <row r="53" spans="1:15" s="1" customFormat="1" ht="129.75" customHeight="1" x14ac:dyDescent="0.25">
      <c r="A53" s="176"/>
      <c r="B53" s="176"/>
      <c r="C53" s="171"/>
      <c r="D53" s="171"/>
      <c r="E53" s="128" t="s">
        <v>10</v>
      </c>
      <c r="F53" s="178" t="s">
        <v>20</v>
      </c>
      <c r="G53" s="128" t="s">
        <v>21</v>
      </c>
      <c r="H53" s="128">
        <v>16</v>
      </c>
      <c r="I53" s="173">
        <v>18</v>
      </c>
      <c r="J53" s="177">
        <v>110</v>
      </c>
      <c r="K53" s="138">
        <f>J53</f>
        <v>110</v>
      </c>
      <c r="L53" s="128" t="s">
        <v>29</v>
      </c>
      <c r="M53" s="172" t="s">
        <v>22</v>
      </c>
      <c r="N53" s="155"/>
      <c r="O53" s="1" t="s">
        <v>120</v>
      </c>
    </row>
    <row r="54" spans="1:15" s="1" customFormat="1" ht="49.5" customHeight="1" x14ac:dyDescent="0.25">
      <c r="A54" s="176"/>
      <c r="B54" s="176"/>
      <c r="C54" s="179" t="s">
        <v>126</v>
      </c>
      <c r="D54" s="171" t="s">
        <v>13</v>
      </c>
      <c r="E54" s="171" t="s">
        <v>9</v>
      </c>
      <c r="F54" s="172" t="s">
        <v>35</v>
      </c>
      <c r="G54" s="128" t="s">
        <v>18</v>
      </c>
      <c r="H54" s="128">
        <v>32</v>
      </c>
      <c r="I54" s="173">
        <v>84</v>
      </c>
      <c r="J54" s="177">
        <v>100</v>
      </c>
      <c r="K54" s="175">
        <f>(J54+J55+J56)/3</f>
        <v>100</v>
      </c>
      <c r="L54" s="128" t="s">
        <v>29</v>
      </c>
      <c r="M54" s="172" t="s">
        <v>22</v>
      </c>
      <c r="N54" s="155">
        <f>(K54+K57)/2</f>
        <v>105</v>
      </c>
    </row>
    <row r="55" spans="1:15" s="1" customFormat="1" ht="49.5" customHeight="1" x14ac:dyDescent="0.25">
      <c r="A55" s="176"/>
      <c r="B55" s="176"/>
      <c r="C55" s="179"/>
      <c r="D55" s="171"/>
      <c r="E55" s="171"/>
      <c r="F55" s="172" t="s">
        <v>49</v>
      </c>
      <c r="G55" s="128" t="s">
        <v>18</v>
      </c>
      <c r="H55" s="128">
        <v>1050</v>
      </c>
      <c r="I55" s="173">
        <v>1283</v>
      </c>
      <c r="J55" s="177">
        <v>100</v>
      </c>
      <c r="K55" s="175"/>
      <c r="L55" s="128" t="s">
        <v>29</v>
      </c>
      <c r="M55" s="172" t="s">
        <v>22</v>
      </c>
      <c r="N55" s="155"/>
    </row>
    <row r="56" spans="1:15" s="1" customFormat="1" ht="49.5" customHeight="1" x14ac:dyDescent="0.25">
      <c r="A56" s="176"/>
      <c r="B56" s="176"/>
      <c r="C56" s="179"/>
      <c r="D56" s="171"/>
      <c r="E56" s="171"/>
      <c r="F56" s="172" t="s">
        <v>37</v>
      </c>
      <c r="G56" s="128" t="s">
        <v>39</v>
      </c>
      <c r="H56" s="128">
        <v>100</v>
      </c>
      <c r="I56" s="173">
        <v>100</v>
      </c>
      <c r="J56" s="177">
        <f t="shared" ref="J56:J76" si="2">I56/H56*100</f>
        <v>100</v>
      </c>
      <c r="K56" s="175"/>
      <c r="L56" s="173" t="s">
        <v>29</v>
      </c>
      <c r="M56" s="172" t="s">
        <v>22</v>
      </c>
      <c r="N56" s="155"/>
    </row>
    <row r="57" spans="1:15" s="1" customFormat="1" ht="99.75" customHeight="1" x14ac:dyDescent="0.25">
      <c r="A57" s="176"/>
      <c r="B57" s="176"/>
      <c r="C57" s="179"/>
      <c r="D57" s="171"/>
      <c r="E57" s="128" t="s">
        <v>10</v>
      </c>
      <c r="F57" s="178" t="s">
        <v>20</v>
      </c>
      <c r="G57" s="128" t="s">
        <v>21</v>
      </c>
      <c r="H57" s="128">
        <v>10</v>
      </c>
      <c r="I57" s="173">
        <v>18</v>
      </c>
      <c r="J57" s="177">
        <v>110</v>
      </c>
      <c r="K57" s="138">
        <f>J57</f>
        <v>110</v>
      </c>
      <c r="L57" s="173" t="s">
        <v>29</v>
      </c>
      <c r="M57" s="172" t="s">
        <v>22</v>
      </c>
      <c r="N57" s="155"/>
      <c r="O57" s="1" t="s">
        <v>71</v>
      </c>
    </row>
    <row r="58" spans="1:15" s="1" customFormat="1" ht="120" customHeight="1" x14ac:dyDescent="0.25">
      <c r="A58" s="176"/>
      <c r="B58" s="176"/>
      <c r="C58" s="171" t="s">
        <v>127</v>
      </c>
      <c r="D58" s="171" t="s">
        <v>13</v>
      </c>
      <c r="E58" s="171" t="s">
        <v>9</v>
      </c>
      <c r="F58" s="172" t="s">
        <v>53</v>
      </c>
      <c r="G58" s="128" t="s">
        <v>39</v>
      </c>
      <c r="H58" s="128">
        <v>95</v>
      </c>
      <c r="I58" s="173">
        <v>133</v>
      </c>
      <c r="J58" s="177">
        <v>100</v>
      </c>
      <c r="K58" s="155">
        <f>(J58+J60+J59)/3</f>
        <v>86.697247706422004</v>
      </c>
      <c r="L58" s="180" t="s">
        <v>128</v>
      </c>
      <c r="M58" s="172" t="s">
        <v>22</v>
      </c>
      <c r="N58" s="155">
        <f>(K58+K61)/2</f>
        <v>98.348623853210995</v>
      </c>
    </row>
    <row r="59" spans="1:15" s="1" customFormat="1" ht="120" customHeight="1" x14ac:dyDescent="0.25">
      <c r="A59" s="176"/>
      <c r="B59" s="176"/>
      <c r="C59" s="171"/>
      <c r="D59" s="171"/>
      <c r="E59" s="171"/>
      <c r="F59" s="172" t="s">
        <v>49</v>
      </c>
      <c r="G59" s="128" t="s">
        <v>18</v>
      </c>
      <c r="H59" s="128">
        <v>1090</v>
      </c>
      <c r="I59" s="173">
        <v>655</v>
      </c>
      <c r="J59" s="177">
        <f>I59/H59*100</f>
        <v>60.091743119266049</v>
      </c>
      <c r="K59" s="155"/>
      <c r="L59" s="181"/>
      <c r="M59" s="172" t="s">
        <v>22</v>
      </c>
      <c r="N59" s="155"/>
    </row>
    <row r="60" spans="1:15" s="1" customFormat="1" ht="120" customHeight="1" x14ac:dyDescent="0.25">
      <c r="A60" s="176" t="s">
        <v>31</v>
      </c>
      <c r="B60" s="176">
        <v>2446031240</v>
      </c>
      <c r="C60" s="171"/>
      <c r="D60" s="171"/>
      <c r="E60" s="171"/>
      <c r="F60" s="172" t="s">
        <v>57</v>
      </c>
      <c r="G60" s="128" t="s">
        <v>39</v>
      </c>
      <c r="H60" s="128">
        <v>100</v>
      </c>
      <c r="I60" s="173">
        <v>100</v>
      </c>
      <c r="J60" s="177">
        <f t="shared" si="2"/>
        <v>100</v>
      </c>
      <c r="K60" s="155"/>
      <c r="L60" s="182"/>
      <c r="M60" s="172" t="s">
        <v>22</v>
      </c>
      <c r="N60" s="155"/>
    </row>
    <row r="61" spans="1:15" s="1" customFormat="1" ht="97.5" customHeight="1" x14ac:dyDescent="0.25">
      <c r="A61" s="176"/>
      <c r="B61" s="176"/>
      <c r="C61" s="171"/>
      <c r="D61" s="171"/>
      <c r="E61" s="128" t="s">
        <v>10</v>
      </c>
      <c r="F61" s="178" t="s">
        <v>20</v>
      </c>
      <c r="G61" s="128" t="s">
        <v>21</v>
      </c>
      <c r="H61" s="128">
        <v>12</v>
      </c>
      <c r="I61" s="173">
        <v>16</v>
      </c>
      <c r="J61" s="177">
        <v>110</v>
      </c>
      <c r="K61" s="138">
        <f>J61</f>
        <v>110</v>
      </c>
      <c r="L61" s="173" t="s">
        <v>29</v>
      </c>
      <c r="M61" s="172" t="s">
        <v>22</v>
      </c>
      <c r="N61" s="155"/>
      <c r="O61" s="1" t="s">
        <v>120</v>
      </c>
    </row>
    <row r="62" spans="1:15" s="1" customFormat="1" ht="82.5" x14ac:dyDescent="0.25">
      <c r="A62" s="176"/>
      <c r="B62" s="176"/>
      <c r="C62" s="171" t="s">
        <v>117</v>
      </c>
      <c r="D62" s="171" t="s">
        <v>13</v>
      </c>
      <c r="E62" s="128" t="s">
        <v>9</v>
      </c>
      <c r="F62" s="172" t="s">
        <v>41</v>
      </c>
      <c r="G62" s="128" t="s">
        <v>39</v>
      </c>
      <c r="H62" s="137">
        <v>70</v>
      </c>
      <c r="I62" s="173">
        <v>112</v>
      </c>
      <c r="J62" s="177">
        <v>100</v>
      </c>
      <c r="K62" s="177">
        <f t="shared" ref="K62:K64" si="3">J62</f>
        <v>100</v>
      </c>
      <c r="L62" s="173" t="s">
        <v>29</v>
      </c>
      <c r="M62" s="172" t="s">
        <v>22</v>
      </c>
      <c r="N62" s="155">
        <f>(K62+K63)/2</f>
        <v>105</v>
      </c>
    </row>
    <row r="63" spans="1:15" s="8" customFormat="1" ht="49.5" customHeight="1" x14ac:dyDescent="0.25">
      <c r="A63" s="176"/>
      <c r="B63" s="176"/>
      <c r="C63" s="171"/>
      <c r="D63" s="171"/>
      <c r="E63" s="128" t="s">
        <v>10</v>
      </c>
      <c r="F63" s="178" t="s">
        <v>55</v>
      </c>
      <c r="G63" s="128" t="s">
        <v>18</v>
      </c>
      <c r="H63" s="137">
        <v>152</v>
      </c>
      <c r="I63" s="136">
        <v>202</v>
      </c>
      <c r="J63" s="177">
        <v>110</v>
      </c>
      <c r="K63" s="177">
        <f t="shared" si="3"/>
        <v>110</v>
      </c>
      <c r="L63" s="173" t="s">
        <v>29</v>
      </c>
      <c r="M63" s="172" t="s">
        <v>22</v>
      </c>
      <c r="N63" s="155"/>
      <c r="O63" s="8" t="s">
        <v>71</v>
      </c>
    </row>
    <row r="64" spans="1:15" s="8" customFormat="1" ht="57.95" customHeight="1" x14ac:dyDescent="0.25">
      <c r="A64" s="176"/>
      <c r="B64" s="176"/>
      <c r="C64" s="171" t="s">
        <v>129</v>
      </c>
      <c r="D64" s="171" t="s">
        <v>13</v>
      </c>
      <c r="E64" s="128" t="s">
        <v>9</v>
      </c>
      <c r="F64" s="172" t="s">
        <v>42</v>
      </c>
      <c r="G64" s="128" t="s">
        <v>18</v>
      </c>
      <c r="H64" s="128">
        <v>199</v>
      </c>
      <c r="I64" s="173">
        <v>825</v>
      </c>
      <c r="J64" s="177">
        <v>100</v>
      </c>
      <c r="K64" s="177">
        <f t="shared" si="3"/>
        <v>100</v>
      </c>
      <c r="L64" s="173" t="s">
        <v>29</v>
      </c>
      <c r="M64" s="183" t="s">
        <v>22</v>
      </c>
      <c r="N64" s="155">
        <f>(K64+K65)/2</f>
        <v>105</v>
      </c>
    </row>
    <row r="65" spans="1:32" s="1" customFormat="1" ht="57.95" customHeight="1" x14ac:dyDescent="0.25">
      <c r="A65" s="176"/>
      <c r="B65" s="176"/>
      <c r="C65" s="171"/>
      <c r="D65" s="171"/>
      <c r="E65" s="128" t="s">
        <v>10</v>
      </c>
      <c r="F65" s="178" t="s">
        <v>20</v>
      </c>
      <c r="G65" s="128" t="s">
        <v>45</v>
      </c>
      <c r="H65" s="128">
        <v>2</v>
      </c>
      <c r="I65" s="173">
        <v>3</v>
      </c>
      <c r="J65" s="177">
        <v>110</v>
      </c>
      <c r="K65" s="177">
        <f>J65</f>
        <v>110</v>
      </c>
      <c r="L65" s="173" t="s">
        <v>29</v>
      </c>
      <c r="M65" s="183" t="s">
        <v>22</v>
      </c>
      <c r="N65" s="155"/>
      <c r="O65" s="1" t="s">
        <v>71</v>
      </c>
    </row>
    <row r="66" spans="1:32" s="1" customFormat="1" ht="49.5" customHeight="1" x14ac:dyDescent="0.25">
      <c r="A66" s="176"/>
      <c r="B66" s="176"/>
      <c r="C66" s="131" t="s">
        <v>130</v>
      </c>
      <c r="D66" s="131" t="s">
        <v>13</v>
      </c>
      <c r="E66" s="131" t="s">
        <v>9</v>
      </c>
      <c r="F66" s="183" t="s">
        <v>48</v>
      </c>
      <c r="G66" s="137" t="s">
        <v>18</v>
      </c>
      <c r="H66" s="137">
        <v>1017</v>
      </c>
      <c r="I66" s="136">
        <v>1379</v>
      </c>
      <c r="J66" s="177">
        <v>100</v>
      </c>
      <c r="K66" s="155">
        <f>(J66+J67)/2</f>
        <v>100</v>
      </c>
      <c r="L66" s="173" t="s">
        <v>29</v>
      </c>
      <c r="M66" s="183" t="s">
        <v>22</v>
      </c>
      <c r="N66" s="155">
        <f>(K66+K68)/2</f>
        <v>105</v>
      </c>
    </row>
    <row r="67" spans="1:32" s="1" customFormat="1" ht="99" x14ac:dyDescent="0.25">
      <c r="A67" s="176"/>
      <c r="B67" s="176"/>
      <c r="C67" s="131"/>
      <c r="D67" s="131"/>
      <c r="E67" s="131"/>
      <c r="F67" s="183" t="s">
        <v>44</v>
      </c>
      <c r="G67" s="137" t="s">
        <v>39</v>
      </c>
      <c r="H67" s="137">
        <v>100</v>
      </c>
      <c r="I67" s="136">
        <v>100</v>
      </c>
      <c r="J67" s="177">
        <f t="shared" si="2"/>
        <v>100</v>
      </c>
      <c r="K67" s="155"/>
      <c r="L67" s="173" t="s">
        <v>29</v>
      </c>
      <c r="M67" s="183" t="s">
        <v>22</v>
      </c>
      <c r="N67" s="155"/>
    </row>
    <row r="68" spans="1:32" s="8" customFormat="1" ht="49.5" x14ac:dyDescent="0.25">
      <c r="A68" s="176"/>
      <c r="B68" s="176"/>
      <c r="C68" s="131"/>
      <c r="D68" s="131"/>
      <c r="E68" s="137" t="s">
        <v>10</v>
      </c>
      <c r="F68" s="184" t="s">
        <v>20</v>
      </c>
      <c r="G68" s="137" t="s">
        <v>45</v>
      </c>
      <c r="H68" s="137">
        <v>19</v>
      </c>
      <c r="I68" s="136">
        <v>25</v>
      </c>
      <c r="J68" s="177">
        <v>110</v>
      </c>
      <c r="K68" s="177">
        <f>J68</f>
        <v>110</v>
      </c>
      <c r="L68" s="173" t="s">
        <v>29</v>
      </c>
      <c r="M68" s="183" t="s">
        <v>22</v>
      </c>
      <c r="N68" s="155"/>
      <c r="O68" s="8" t="s">
        <v>71</v>
      </c>
      <c r="R68" s="65"/>
    </row>
    <row r="69" spans="1:32" s="1" customFormat="1" ht="49.5" x14ac:dyDescent="0.25">
      <c r="A69" s="176"/>
      <c r="B69" s="176"/>
      <c r="C69" s="171" t="s">
        <v>131</v>
      </c>
      <c r="D69" s="171" t="s">
        <v>13</v>
      </c>
      <c r="E69" s="171" t="s">
        <v>9</v>
      </c>
      <c r="F69" s="185" t="s">
        <v>47</v>
      </c>
      <c r="G69" s="128" t="s">
        <v>18</v>
      </c>
      <c r="H69" s="128">
        <v>2637</v>
      </c>
      <c r="I69" s="173">
        <v>2856</v>
      </c>
      <c r="J69" s="177">
        <v>100</v>
      </c>
      <c r="K69" s="155">
        <f>(J69+J70)/2</f>
        <v>100</v>
      </c>
      <c r="L69" s="173" t="s">
        <v>29</v>
      </c>
      <c r="M69" s="172" t="s">
        <v>22</v>
      </c>
      <c r="N69" s="155">
        <f>(K69+K71)/2</f>
        <v>105</v>
      </c>
    </row>
    <row r="70" spans="1:32" s="1" customFormat="1" ht="99" x14ac:dyDescent="0.25">
      <c r="A70" s="176" t="s">
        <v>31</v>
      </c>
      <c r="B70" s="176">
        <v>2446031240</v>
      </c>
      <c r="C70" s="171"/>
      <c r="D70" s="171"/>
      <c r="E70" s="171"/>
      <c r="F70" s="185" t="s">
        <v>56</v>
      </c>
      <c r="G70" s="128" t="s">
        <v>39</v>
      </c>
      <c r="H70" s="128">
        <v>100</v>
      </c>
      <c r="I70" s="173">
        <v>100</v>
      </c>
      <c r="J70" s="177">
        <f t="shared" si="2"/>
        <v>100</v>
      </c>
      <c r="K70" s="155"/>
      <c r="L70" s="173" t="s">
        <v>29</v>
      </c>
      <c r="M70" s="172" t="s">
        <v>22</v>
      </c>
      <c r="N70" s="155"/>
    </row>
    <row r="71" spans="1:32" s="1" customFormat="1" ht="49.5" customHeight="1" x14ac:dyDescent="0.25">
      <c r="A71" s="176"/>
      <c r="B71" s="176"/>
      <c r="C71" s="171"/>
      <c r="D71" s="171"/>
      <c r="E71" s="128" t="s">
        <v>10</v>
      </c>
      <c r="F71" s="186" t="s">
        <v>20</v>
      </c>
      <c r="G71" s="128" t="s">
        <v>45</v>
      </c>
      <c r="H71" s="128">
        <v>20</v>
      </c>
      <c r="I71" s="173">
        <v>26</v>
      </c>
      <c r="J71" s="177">
        <v>110</v>
      </c>
      <c r="K71" s="177">
        <f>J71</f>
        <v>110</v>
      </c>
      <c r="L71" s="173" t="s">
        <v>29</v>
      </c>
      <c r="M71" s="187" t="s">
        <v>22</v>
      </c>
      <c r="N71" s="155"/>
    </row>
    <row r="72" spans="1:32" s="1" customFormat="1" ht="51.75" customHeight="1" x14ac:dyDescent="0.25">
      <c r="A72" s="176"/>
      <c r="B72" s="176"/>
      <c r="C72" s="171" t="s">
        <v>132</v>
      </c>
      <c r="D72" s="171" t="s">
        <v>13</v>
      </c>
      <c r="E72" s="128" t="s">
        <v>9</v>
      </c>
      <c r="F72" s="185" t="s">
        <v>26</v>
      </c>
      <c r="G72" s="128" t="s">
        <v>21</v>
      </c>
      <c r="H72" s="128">
        <v>0</v>
      </c>
      <c r="I72" s="173">
        <v>0</v>
      </c>
      <c r="J72" s="174">
        <v>100</v>
      </c>
      <c r="K72" s="174">
        <v>100</v>
      </c>
      <c r="L72" s="173" t="s">
        <v>29</v>
      </c>
      <c r="M72" s="172" t="s">
        <v>22</v>
      </c>
      <c r="N72" s="188">
        <f>(K72+K73)/2</f>
        <v>100</v>
      </c>
    </row>
    <row r="73" spans="1:32" s="1" customFormat="1" ht="35.25" customHeight="1" x14ac:dyDescent="0.25">
      <c r="A73" s="176"/>
      <c r="B73" s="176"/>
      <c r="C73" s="171"/>
      <c r="D73" s="171"/>
      <c r="E73" s="128" t="s">
        <v>10</v>
      </c>
      <c r="F73" s="185" t="s">
        <v>46</v>
      </c>
      <c r="G73" s="128" t="s">
        <v>45</v>
      </c>
      <c r="H73" s="128">
        <v>5</v>
      </c>
      <c r="I73" s="173">
        <v>5</v>
      </c>
      <c r="J73" s="174">
        <f t="shared" si="2"/>
        <v>100</v>
      </c>
      <c r="K73" s="174">
        <f>J73</f>
        <v>100</v>
      </c>
      <c r="L73" s="173" t="s">
        <v>29</v>
      </c>
      <c r="M73" s="172"/>
      <c r="N73" s="188"/>
    </row>
    <row r="74" spans="1:32" s="1" customFormat="1" ht="49.5" x14ac:dyDescent="0.25">
      <c r="A74" s="176"/>
      <c r="B74" s="176"/>
      <c r="C74" s="131" t="s">
        <v>133</v>
      </c>
      <c r="D74" s="131" t="s">
        <v>13</v>
      </c>
      <c r="E74" s="137" t="s">
        <v>9</v>
      </c>
      <c r="F74" s="160" t="s">
        <v>26</v>
      </c>
      <c r="G74" s="137" t="s">
        <v>21</v>
      </c>
      <c r="H74" s="137">
        <v>0</v>
      </c>
      <c r="I74" s="136">
        <v>0</v>
      </c>
      <c r="J74" s="177">
        <v>100</v>
      </c>
      <c r="K74" s="177">
        <f>J74</f>
        <v>100</v>
      </c>
      <c r="L74" s="173" t="s">
        <v>29</v>
      </c>
      <c r="M74" s="183" t="s">
        <v>22</v>
      </c>
      <c r="N74" s="155">
        <f>(K74+K75)/2</f>
        <v>97.72727272727272</v>
      </c>
    </row>
    <row r="75" spans="1:32" s="1" customFormat="1" ht="49.5" x14ac:dyDescent="0.25">
      <c r="A75" s="176"/>
      <c r="B75" s="176"/>
      <c r="C75" s="131"/>
      <c r="D75" s="131"/>
      <c r="E75" s="137" t="s">
        <v>10</v>
      </c>
      <c r="F75" s="160" t="s">
        <v>28</v>
      </c>
      <c r="G75" s="137" t="s">
        <v>38</v>
      </c>
      <c r="H75" s="137">
        <v>2816</v>
      </c>
      <c r="I75" s="136">
        <v>2688</v>
      </c>
      <c r="J75" s="177">
        <f t="shared" si="2"/>
        <v>95.454545454545453</v>
      </c>
      <c r="K75" s="177">
        <f>J75</f>
        <v>95.454545454545453</v>
      </c>
      <c r="L75" s="173" t="s">
        <v>29</v>
      </c>
      <c r="M75" s="183" t="s">
        <v>22</v>
      </c>
      <c r="N75" s="155"/>
    </row>
    <row r="76" spans="1:32" s="1" customFormat="1" ht="99" x14ac:dyDescent="0.25">
      <c r="A76" s="176"/>
      <c r="B76" s="176"/>
      <c r="C76" s="131" t="s">
        <v>134</v>
      </c>
      <c r="D76" s="131" t="s">
        <v>13</v>
      </c>
      <c r="E76" s="131" t="s">
        <v>9</v>
      </c>
      <c r="F76" s="160" t="s">
        <v>51</v>
      </c>
      <c r="G76" s="137" t="s">
        <v>39</v>
      </c>
      <c r="H76" s="137">
        <v>100</v>
      </c>
      <c r="I76" s="136">
        <v>100</v>
      </c>
      <c r="J76" s="177">
        <f t="shared" si="2"/>
        <v>100</v>
      </c>
      <c r="K76" s="155">
        <f>(J76+J77)/2</f>
        <v>100</v>
      </c>
      <c r="L76" s="173" t="s">
        <v>29</v>
      </c>
      <c r="M76" s="183" t="s">
        <v>22</v>
      </c>
      <c r="N76" s="155">
        <f>(K76+K78)/2</f>
        <v>105</v>
      </c>
    </row>
    <row r="77" spans="1:32" s="1" customFormat="1" ht="49.5" x14ac:dyDescent="0.25">
      <c r="A77" s="176"/>
      <c r="B77" s="176"/>
      <c r="C77" s="131"/>
      <c r="D77" s="131"/>
      <c r="E77" s="131"/>
      <c r="F77" s="160" t="s">
        <v>52</v>
      </c>
      <c r="G77" s="137" t="s">
        <v>18</v>
      </c>
      <c r="H77" s="137">
        <v>150</v>
      </c>
      <c r="I77" s="136">
        <v>306</v>
      </c>
      <c r="J77" s="177">
        <v>100</v>
      </c>
      <c r="K77" s="155"/>
      <c r="L77" s="173" t="s">
        <v>29</v>
      </c>
      <c r="M77" s="183" t="s">
        <v>22</v>
      </c>
      <c r="N77" s="155"/>
    </row>
    <row r="78" spans="1:32" s="1" customFormat="1" ht="37.5" customHeight="1" x14ac:dyDescent="0.25">
      <c r="A78" s="189"/>
      <c r="B78" s="189"/>
      <c r="C78" s="131"/>
      <c r="D78" s="131"/>
      <c r="E78" s="137" t="s">
        <v>10</v>
      </c>
      <c r="F78" s="160" t="s">
        <v>20</v>
      </c>
      <c r="G78" s="137" t="s">
        <v>45</v>
      </c>
      <c r="H78" s="137">
        <v>6</v>
      </c>
      <c r="I78" s="136">
        <v>7</v>
      </c>
      <c r="J78" s="177">
        <v>110</v>
      </c>
      <c r="K78" s="177">
        <f>J78</f>
        <v>110</v>
      </c>
      <c r="L78" s="173" t="s">
        <v>29</v>
      </c>
      <c r="M78" s="183" t="s">
        <v>22</v>
      </c>
      <c r="N78" s="155"/>
    </row>
    <row r="79" spans="1:32" s="1" customFormat="1" ht="18" customHeight="1" x14ac:dyDescent="0.25">
      <c r="A79" s="45"/>
      <c r="B79" s="45"/>
      <c r="C79" s="45" t="s">
        <v>30</v>
      </c>
      <c r="D79" s="46"/>
      <c r="E79" s="47"/>
      <c r="F79" s="45"/>
      <c r="G79" s="46"/>
      <c r="H79" s="190"/>
      <c r="I79" s="190"/>
      <c r="J79" s="191"/>
      <c r="K79" s="192"/>
      <c r="L79" s="51"/>
      <c r="M79" s="47"/>
      <c r="N79" s="193">
        <f>(N50+N54+N58+N62+N64+N66+N69+N72+N74+N76)/10</f>
        <v>102.22663727709599</v>
      </c>
      <c r="O79" s="1" t="s">
        <v>71</v>
      </c>
    </row>
    <row r="80" spans="1:32" s="200" customFormat="1" ht="49.5" customHeight="1" x14ac:dyDescent="0.25">
      <c r="A80" s="194" t="s">
        <v>135</v>
      </c>
      <c r="B80" s="170">
        <v>2446004990</v>
      </c>
      <c r="C80" s="194" t="s">
        <v>136</v>
      </c>
      <c r="D80" s="194" t="s">
        <v>13</v>
      </c>
      <c r="E80" s="127" t="s">
        <v>9</v>
      </c>
      <c r="F80" s="195" t="s">
        <v>137</v>
      </c>
      <c r="G80" s="127" t="s">
        <v>21</v>
      </c>
      <c r="H80" s="196">
        <v>0</v>
      </c>
      <c r="I80" s="173">
        <v>0</v>
      </c>
      <c r="J80" s="174">
        <v>100</v>
      </c>
      <c r="K80" s="197">
        <f>(J81+J80)/2</f>
        <v>100</v>
      </c>
      <c r="L80" s="198" t="s">
        <v>29</v>
      </c>
      <c r="M80" s="127" t="s">
        <v>22</v>
      </c>
      <c r="N80" s="199">
        <f>K80</f>
        <v>100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s="200" customFormat="1" ht="49.5" customHeight="1" x14ac:dyDescent="0.25">
      <c r="A81" s="194"/>
      <c r="B81" s="189"/>
      <c r="C81" s="194"/>
      <c r="D81" s="194"/>
      <c r="E81" s="127" t="s">
        <v>10</v>
      </c>
      <c r="F81" s="195" t="s">
        <v>46</v>
      </c>
      <c r="G81" s="127" t="s">
        <v>38</v>
      </c>
      <c r="H81" s="196">
        <v>2</v>
      </c>
      <c r="I81" s="173">
        <v>2</v>
      </c>
      <c r="J81" s="174">
        <f>I81/H81*100</f>
        <v>100</v>
      </c>
      <c r="K81" s="201"/>
      <c r="L81" s="198" t="s">
        <v>29</v>
      </c>
      <c r="M81" s="127" t="s">
        <v>22</v>
      </c>
      <c r="N81" s="202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s="1" customFormat="1" ht="18" customHeight="1" x14ac:dyDescent="0.25">
      <c r="A82" s="6"/>
      <c r="B82" s="6"/>
      <c r="C82" s="6" t="s">
        <v>30</v>
      </c>
      <c r="D82" s="203"/>
      <c r="E82" s="204"/>
      <c r="F82" s="6"/>
      <c r="G82" s="203"/>
      <c r="H82" s="205"/>
      <c r="I82" s="206"/>
      <c r="J82" s="207"/>
      <c r="K82" s="208"/>
      <c r="L82" s="209"/>
      <c r="M82" s="204"/>
      <c r="N82" s="210">
        <f>N80</f>
        <v>100</v>
      </c>
      <c r="O82" s="7" t="s">
        <v>71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5" spans="1:32" ht="30" customHeight="1" x14ac:dyDescent="0.3">
      <c r="A85" s="211" t="s">
        <v>138</v>
      </c>
      <c r="B85" s="211"/>
      <c r="C85" s="211"/>
      <c r="D85" s="211"/>
      <c r="E85" s="211"/>
      <c r="F85" s="212" t="s">
        <v>139</v>
      </c>
      <c r="G85" s="213" t="s">
        <v>140</v>
      </c>
      <c r="H85" s="213"/>
      <c r="I85" s="213"/>
    </row>
    <row r="86" spans="1:32" x14ac:dyDescent="0.3">
      <c r="A86" s="212"/>
      <c r="B86" s="212"/>
      <c r="C86" s="212"/>
      <c r="D86" s="212"/>
      <c r="E86" s="212"/>
      <c r="F86" s="212"/>
      <c r="G86" s="212"/>
      <c r="H86" s="212"/>
      <c r="I86" s="214"/>
    </row>
    <row r="87" spans="1:32" ht="57.6" customHeight="1" x14ac:dyDescent="0.3">
      <c r="A87" s="212" t="s">
        <v>141</v>
      </c>
      <c r="B87" s="212"/>
      <c r="C87" s="212"/>
      <c r="D87" s="212"/>
      <c r="E87" s="212"/>
      <c r="F87" s="212" t="s">
        <v>139</v>
      </c>
      <c r="G87" s="212"/>
      <c r="H87" s="212" t="s">
        <v>142</v>
      </c>
      <c r="I87" s="214"/>
    </row>
    <row r="88" spans="1:32" ht="36" customHeight="1" x14ac:dyDescent="0.3">
      <c r="A88" s="211"/>
      <c r="B88" s="211"/>
      <c r="C88" s="211"/>
      <c r="D88" s="211"/>
      <c r="E88" s="211"/>
      <c r="F88" s="118"/>
      <c r="G88" s="213"/>
      <c r="H88" s="213"/>
      <c r="I88" s="213"/>
    </row>
    <row r="89" spans="1:32" ht="18" customHeight="1" x14ac:dyDescent="0.3">
      <c r="A89" s="215" t="s">
        <v>143</v>
      </c>
      <c r="B89" s="215"/>
      <c r="C89" s="215"/>
      <c r="D89" s="215"/>
      <c r="E89" s="118"/>
      <c r="F89" s="118"/>
      <c r="G89" s="118"/>
    </row>
  </sheetData>
  <mergeCells count="129">
    <mergeCell ref="A85:E85"/>
    <mergeCell ref="G85:I85"/>
    <mergeCell ref="A88:E88"/>
    <mergeCell ref="G88:I88"/>
    <mergeCell ref="A89:D89"/>
    <mergeCell ref="E76:E77"/>
    <mergeCell ref="K76:K77"/>
    <mergeCell ref="N76:N78"/>
    <mergeCell ref="A80:A81"/>
    <mergeCell ref="B80:B81"/>
    <mergeCell ref="C80:C81"/>
    <mergeCell ref="D80:D81"/>
    <mergeCell ref="K80:K81"/>
    <mergeCell ref="N80:N81"/>
    <mergeCell ref="A70:A78"/>
    <mergeCell ref="B70:B78"/>
    <mergeCell ref="C72:C73"/>
    <mergeCell ref="D72:D73"/>
    <mergeCell ref="N72:N73"/>
    <mergeCell ref="C74:C75"/>
    <mergeCell ref="D74:D75"/>
    <mergeCell ref="N74:N75"/>
    <mergeCell ref="C76:C78"/>
    <mergeCell ref="D76:D78"/>
    <mergeCell ref="E66:E67"/>
    <mergeCell ref="K66:K67"/>
    <mergeCell ref="N66:N68"/>
    <mergeCell ref="C69:C71"/>
    <mergeCell ref="D69:D71"/>
    <mergeCell ref="E69:E70"/>
    <mergeCell ref="K69:K70"/>
    <mergeCell ref="N69:N71"/>
    <mergeCell ref="A60:A69"/>
    <mergeCell ref="B60:B69"/>
    <mergeCell ref="C62:C63"/>
    <mergeCell ref="D62:D63"/>
    <mergeCell ref="N62:N63"/>
    <mergeCell ref="C64:C65"/>
    <mergeCell ref="D64:D65"/>
    <mergeCell ref="N64:N65"/>
    <mergeCell ref="C66:C68"/>
    <mergeCell ref="D66:D68"/>
    <mergeCell ref="C58:C61"/>
    <mergeCell ref="D58:D61"/>
    <mergeCell ref="E58:E60"/>
    <mergeCell ref="K58:K60"/>
    <mergeCell ref="L58:L60"/>
    <mergeCell ref="N58:N61"/>
    <mergeCell ref="N50:N53"/>
    <mergeCell ref="C54:C57"/>
    <mergeCell ref="D54:D57"/>
    <mergeCell ref="E54:E56"/>
    <mergeCell ref="K54:K56"/>
    <mergeCell ref="N54:N57"/>
    <mergeCell ref="C46:C48"/>
    <mergeCell ref="D46:D48"/>
    <mergeCell ref="K46:K47"/>
    <mergeCell ref="N46:N48"/>
    <mergeCell ref="A50:A59"/>
    <mergeCell ref="B50:B59"/>
    <mergeCell ref="C50:C53"/>
    <mergeCell ref="D50:D53"/>
    <mergeCell ref="E50:E52"/>
    <mergeCell ref="K50:K52"/>
    <mergeCell ref="D41:D43"/>
    <mergeCell ref="K41:K42"/>
    <mergeCell ref="N41:N43"/>
    <mergeCell ref="C44:C45"/>
    <mergeCell ref="D44:D45"/>
    <mergeCell ref="L44:L45"/>
    <mergeCell ref="N44:N45"/>
    <mergeCell ref="N35:N36"/>
    <mergeCell ref="C37:C38"/>
    <mergeCell ref="D37:D38"/>
    <mergeCell ref="N37:N38"/>
    <mergeCell ref="A39:A48"/>
    <mergeCell ref="B39:B48"/>
    <mergeCell ref="C39:C40"/>
    <mergeCell ref="D39:D40"/>
    <mergeCell ref="N39:N40"/>
    <mergeCell ref="C41:C43"/>
    <mergeCell ref="A31:A38"/>
    <mergeCell ref="B31:B38"/>
    <mergeCell ref="C31:C32"/>
    <mergeCell ref="D31:D32"/>
    <mergeCell ref="N31:N32"/>
    <mergeCell ref="C33:C34"/>
    <mergeCell ref="D33:D34"/>
    <mergeCell ref="N33:N34"/>
    <mergeCell ref="C35:C36"/>
    <mergeCell ref="D35:D36"/>
    <mergeCell ref="D25:D26"/>
    <mergeCell ref="N25:N26"/>
    <mergeCell ref="C27:C28"/>
    <mergeCell ref="D27:D28"/>
    <mergeCell ref="N27:N28"/>
    <mergeCell ref="C29:C30"/>
    <mergeCell ref="D29:D30"/>
    <mergeCell ref="N29:N30"/>
    <mergeCell ref="N19:N20"/>
    <mergeCell ref="C21:C22"/>
    <mergeCell ref="D21:D22"/>
    <mergeCell ref="N21:N22"/>
    <mergeCell ref="A23:A30"/>
    <mergeCell ref="B23:B30"/>
    <mergeCell ref="C23:C24"/>
    <mergeCell ref="D23:D24"/>
    <mergeCell ref="N23:N24"/>
    <mergeCell ref="C25:C26"/>
    <mergeCell ref="A15:A22"/>
    <mergeCell ref="B15:B22"/>
    <mergeCell ref="C15:C16"/>
    <mergeCell ref="D15:D16"/>
    <mergeCell ref="N15:N16"/>
    <mergeCell ref="C17:C18"/>
    <mergeCell ref="D17:D18"/>
    <mergeCell ref="N17:N18"/>
    <mergeCell ref="C19:C20"/>
    <mergeCell ref="D19:D20"/>
    <mergeCell ref="L3:N3"/>
    <mergeCell ref="C5:L7"/>
    <mergeCell ref="A11:A14"/>
    <mergeCell ref="B11:B14"/>
    <mergeCell ref="C11:C12"/>
    <mergeCell ref="D11:D12"/>
    <mergeCell ref="N11:N12"/>
    <mergeCell ref="C13:C14"/>
    <mergeCell ref="D13:D14"/>
    <mergeCell ref="N13:N14"/>
  </mergeCells>
  <pageMargins left="0.39370078740157483" right="0.39370078740157483" top="0.98425196850393704" bottom="0.39370078740157483" header="0.31496062992125984" footer="0.31496062992125984"/>
  <pageSetup paperSize="9" scale="53" fitToWidth="2" orientation="landscape" r:id="rId1"/>
  <rowBreaks count="5" manualBreakCount="5">
    <brk id="14" max="12" man="1"/>
    <brk id="30" max="12" man="1"/>
    <brk id="38" max="12" man="1"/>
    <brk id="49" max="13" man="1"/>
    <brk id="6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5" zoomScaleSheetLayoutView="100" workbookViewId="0">
      <selection activeCell="D32" sqref="D32"/>
    </sheetView>
  </sheetViews>
  <sheetFormatPr defaultRowHeight="15" x14ac:dyDescent="0.25"/>
  <cols>
    <col min="1" max="1" width="16.28515625" style="1" customWidth="1"/>
    <col min="2" max="2" width="25.140625" style="1" customWidth="1"/>
    <col min="3" max="3" width="13.140625" style="1" customWidth="1"/>
    <col min="4" max="4" width="15.42578125" style="1" customWidth="1"/>
    <col min="5" max="5" width="30" style="1" customWidth="1"/>
    <col min="6" max="6" width="12.85546875" style="1" customWidth="1"/>
    <col min="7" max="7" width="17" style="1" customWidth="1"/>
    <col min="8" max="8" width="13.28515625" style="1" customWidth="1"/>
    <col min="9" max="9" width="16" style="1" customWidth="1"/>
    <col min="10" max="10" width="19.28515625" style="1" customWidth="1"/>
    <col min="11" max="11" width="18.5703125" style="1" customWidth="1"/>
    <col min="12" max="12" width="20.140625" style="1" customWidth="1"/>
    <col min="13" max="13" width="17.140625" style="1" customWidth="1"/>
    <col min="14" max="16384" width="9.140625" style="1"/>
  </cols>
  <sheetData>
    <row r="1" spans="1:13" ht="15.75" x14ac:dyDescent="0.25">
      <c r="L1" s="2"/>
    </row>
    <row r="2" spans="1:13" ht="15.75" x14ac:dyDescent="0.25">
      <c r="K2" s="122" t="s">
        <v>63</v>
      </c>
      <c r="L2" s="2"/>
      <c r="M2" s="122"/>
    </row>
    <row r="3" spans="1:13" ht="64.5" customHeight="1" x14ac:dyDescent="0.25">
      <c r="K3" s="112" t="s">
        <v>64</v>
      </c>
      <c r="L3" s="112"/>
      <c r="M3" s="112"/>
    </row>
    <row r="4" spans="1:13" ht="15.75" hidden="1" x14ac:dyDescent="0.25">
      <c r="L4" s="2"/>
    </row>
    <row r="5" spans="1:13" ht="14.25" customHeight="1" x14ac:dyDescent="0.25">
      <c r="L5" s="2"/>
    </row>
    <row r="6" spans="1:13" ht="15.75" hidden="1" x14ac:dyDescent="0.25">
      <c r="L6" s="2"/>
    </row>
    <row r="7" spans="1:13" ht="15.75" hidden="1" x14ac:dyDescent="0.25">
      <c r="L7" s="2"/>
    </row>
    <row r="8" spans="1:13" ht="15" customHeight="1" x14ac:dyDescent="0.25">
      <c r="C8" s="94" t="s">
        <v>144</v>
      </c>
      <c r="D8" s="94"/>
      <c r="E8" s="94"/>
      <c r="F8" s="94"/>
      <c r="G8" s="94"/>
      <c r="H8" s="94"/>
      <c r="I8" s="94"/>
      <c r="J8" s="94"/>
    </row>
    <row r="9" spans="1:13" ht="30.75" customHeight="1" x14ac:dyDescent="0.25">
      <c r="C9" s="94"/>
      <c r="D9" s="94"/>
      <c r="E9" s="94"/>
      <c r="F9" s="94"/>
      <c r="G9" s="94"/>
      <c r="H9" s="94"/>
      <c r="I9" s="94"/>
      <c r="J9" s="94"/>
    </row>
    <row r="10" spans="1:13" ht="15" customHeight="1" x14ac:dyDescent="0.25">
      <c r="C10" s="94"/>
      <c r="D10" s="94"/>
      <c r="E10" s="94"/>
      <c r="F10" s="94"/>
      <c r="G10" s="94"/>
      <c r="H10" s="94"/>
      <c r="I10" s="94"/>
      <c r="J10" s="94"/>
    </row>
    <row r="12" spans="1:13" ht="189.75" customHeight="1" x14ac:dyDescent="0.25">
      <c r="A12" s="15" t="s">
        <v>7</v>
      </c>
      <c r="B12" s="15" t="s">
        <v>11</v>
      </c>
      <c r="C12" s="15" t="s">
        <v>12</v>
      </c>
      <c r="D12" s="15" t="s">
        <v>8</v>
      </c>
      <c r="E12" s="16" t="s">
        <v>6</v>
      </c>
      <c r="F12" s="16" t="s">
        <v>3</v>
      </c>
      <c r="G12" s="16" t="s">
        <v>14</v>
      </c>
      <c r="H12" s="16" t="s">
        <v>0</v>
      </c>
      <c r="I12" s="16" t="s">
        <v>145</v>
      </c>
      <c r="J12" s="16" t="s">
        <v>146</v>
      </c>
      <c r="K12" s="16" t="s">
        <v>17</v>
      </c>
      <c r="L12" s="16" t="s">
        <v>1</v>
      </c>
      <c r="M12" s="16" t="s">
        <v>147</v>
      </c>
    </row>
    <row r="13" spans="1:13" ht="18.75" customHeight="1" x14ac:dyDescent="0.25">
      <c r="A13" s="5">
        <v>1</v>
      </c>
      <c r="B13" s="5">
        <v>2</v>
      </c>
      <c r="C13" s="5">
        <v>3</v>
      </c>
      <c r="D13" s="5">
        <v>4</v>
      </c>
      <c r="E13" s="80">
        <v>5</v>
      </c>
      <c r="F13" s="80">
        <v>6</v>
      </c>
      <c r="G13" s="80">
        <v>7</v>
      </c>
      <c r="H13" s="80">
        <v>8</v>
      </c>
      <c r="I13" s="80">
        <v>9</v>
      </c>
      <c r="J13" s="80">
        <v>10</v>
      </c>
      <c r="K13" s="80">
        <v>11</v>
      </c>
      <c r="L13" s="80">
        <v>12</v>
      </c>
      <c r="M13" s="80">
        <v>13</v>
      </c>
    </row>
    <row r="14" spans="1:13" ht="46.5" customHeight="1" x14ac:dyDescent="0.25">
      <c r="A14" s="99" t="s">
        <v>135</v>
      </c>
      <c r="B14" s="99" t="s">
        <v>148</v>
      </c>
      <c r="C14" s="99" t="s">
        <v>13</v>
      </c>
      <c r="D14" s="3" t="s">
        <v>149</v>
      </c>
      <c r="E14" s="3" t="s">
        <v>137</v>
      </c>
      <c r="F14" s="80" t="s">
        <v>21</v>
      </c>
      <c r="G14" s="216">
        <v>0</v>
      </c>
      <c r="H14" s="217">
        <v>0</v>
      </c>
      <c r="I14" s="19">
        <v>100</v>
      </c>
      <c r="J14" s="218">
        <f>(I15+I14)/2</f>
        <v>100</v>
      </c>
      <c r="K14" s="219" t="s">
        <v>29</v>
      </c>
      <c r="L14" s="220" t="s">
        <v>22</v>
      </c>
      <c r="M14" s="221">
        <f>J14</f>
        <v>100</v>
      </c>
    </row>
    <row r="15" spans="1:13" ht="69" customHeight="1" x14ac:dyDescent="0.25">
      <c r="A15" s="99"/>
      <c r="B15" s="99"/>
      <c r="C15" s="99"/>
      <c r="D15" s="3" t="s">
        <v>150</v>
      </c>
      <c r="E15" s="3" t="s">
        <v>46</v>
      </c>
      <c r="F15" s="80" t="s">
        <v>38</v>
      </c>
      <c r="G15" s="216">
        <v>2</v>
      </c>
      <c r="H15" s="217">
        <v>2</v>
      </c>
      <c r="I15" s="19">
        <f>H15/G15*100</f>
        <v>100</v>
      </c>
      <c r="J15" s="222"/>
      <c r="K15" s="219" t="s">
        <v>29</v>
      </c>
      <c r="L15" s="223" t="s">
        <v>22</v>
      </c>
      <c r="M15" s="224"/>
    </row>
    <row r="16" spans="1:13" ht="21" customHeight="1" x14ac:dyDescent="0.25">
      <c r="A16" s="6"/>
      <c r="B16" s="6" t="s">
        <v>30</v>
      </c>
      <c r="C16" s="203"/>
      <c r="D16" s="204"/>
      <c r="E16" s="6"/>
      <c r="F16" s="203"/>
      <c r="G16" s="6"/>
      <c r="H16" s="6"/>
      <c r="I16" s="225"/>
      <c r="J16" s="225"/>
      <c r="K16" s="209"/>
      <c r="L16" s="204"/>
      <c r="M16" s="226">
        <f>M14</f>
        <v>100</v>
      </c>
    </row>
    <row r="17" spans="1:17" ht="18" customHeight="1" x14ac:dyDescent="0.25">
      <c r="A17" s="227"/>
      <c r="B17" s="227"/>
      <c r="C17" s="228"/>
      <c r="D17" s="229"/>
      <c r="E17" s="227"/>
      <c r="F17" s="228"/>
      <c r="G17" s="227"/>
      <c r="H17" s="227"/>
      <c r="I17" s="230"/>
      <c r="J17" s="230"/>
      <c r="K17" s="231"/>
      <c r="L17" s="229"/>
      <c r="M17" s="232"/>
    </row>
    <row r="18" spans="1:17" ht="4.5" hidden="1" customHeight="1" x14ac:dyDescent="0.25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7" ht="19.5" hidden="1" customHeight="1" x14ac:dyDescent="0.25">
      <c r="A19" s="234" t="s">
        <v>151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7" ht="15" hidden="1" customHeight="1" x14ac:dyDescent="0.25">
      <c r="A20" s="235" t="s">
        <v>152</v>
      </c>
      <c r="B20" s="235"/>
      <c r="C20" s="236"/>
      <c r="D20" s="236"/>
    </row>
    <row r="21" spans="1:17" ht="16.5" hidden="1" customHeight="1" x14ac:dyDescent="0.25">
      <c r="A21" s="235" t="s">
        <v>153</v>
      </c>
      <c r="B21" s="235"/>
      <c r="C21" s="236"/>
      <c r="D21" s="236"/>
    </row>
    <row r="22" spans="1:17" ht="11.25" hidden="1" customHeight="1" x14ac:dyDescent="0.25">
      <c r="A22" s="235"/>
      <c r="B22" s="235"/>
      <c r="C22" s="236"/>
      <c r="D22" s="236"/>
    </row>
    <row r="23" spans="1:17" ht="15.75" hidden="1" customHeight="1" x14ac:dyDescent="0.25">
      <c r="A23" s="234" t="s">
        <v>154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7" ht="15.75" hidden="1" x14ac:dyDescent="0.25">
      <c r="A24" s="235" t="s">
        <v>152</v>
      </c>
      <c r="B24" s="235"/>
      <c r="C24" s="236"/>
      <c r="D24" s="236"/>
    </row>
    <row r="25" spans="1:17" ht="15.75" hidden="1" x14ac:dyDescent="0.25">
      <c r="A25" s="235" t="s">
        <v>155</v>
      </c>
      <c r="B25" s="235"/>
      <c r="C25" s="236"/>
      <c r="D25" s="236"/>
    </row>
    <row r="26" spans="1:17" ht="15.75" hidden="1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7" ht="15.75" x14ac:dyDescent="0.25">
      <c r="A27" s="237"/>
      <c r="B27" s="237"/>
      <c r="C27" s="237"/>
    </row>
    <row r="28" spans="1:17" ht="15.75" x14ac:dyDescent="0.25">
      <c r="A28" s="237"/>
      <c r="B28" s="237"/>
      <c r="C28" s="237"/>
    </row>
    <row r="29" spans="1:17" ht="15.75" x14ac:dyDescent="0.2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7" ht="20.25" customHeight="1" x14ac:dyDescent="0.25">
      <c r="A30" s="235" t="s">
        <v>156</v>
      </c>
      <c r="B30" s="235"/>
      <c r="C30" s="235"/>
      <c r="D30" s="235"/>
      <c r="E30" s="235"/>
      <c r="F30" s="235"/>
      <c r="G30" s="238" t="s">
        <v>157</v>
      </c>
      <c r="H30" s="238"/>
      <c r="I30" s="235"/>
      <c r="J30" s="235"/>
      <c r="K30" s="235"/>
      <c r="L30" s="235"/>
    </row>
    <row r="31" spans="1:17" ht="15.75" x14ac:dyDescent="0.25">
      <c r="A31" s="235"/>
      <c r="B31" s="235"/>
      <c r="C31" s="235"/>
      <c r="D31" s="235"/>
      <c r="E31" s="235"/>
      <c r="F31" s="235"/>
      <c r="G31" s="239"/>
      <c r="H31" s="239"/>
      <c r="I31" s="235"/>
      <c r="J31" s="235"/>
      <c r="K31" s="235"/>
      <c r="L31" s="235"/>
    </row>
    <row r="32" spans="1:17" ht="15.75" x14ac:dyDescent="0.25">
      <c r="A32" s="239"/>
      <c r="B32" s="239"/>
      <c r="C32" s="239"/>
      <c r="D32" s="235"/>
      <c r="E32" s="235"/>
      <c r="F32" s="235"/>
      <c r="G32" s="235"/>
      <c r="H32" s="235"/>
      <c r="I32" s="235"/>
      <c r="J32" s="235"/>
      <c r="K32" s="235"/>
      <c r="L32" s="235"/>
    </row>
    <row r="33" spans="1:12" ht="15.75" x14ac:dyDescent="0.25">
      <c r="A33" s="239"/>
      <c r="B33" s="239"/>
      <c r="C33" s="239"/>
      <c r="D33" s="235"/>
      <c r="E33" s="235"/>
      <c r="F33" s="235"/>
      <c r="G33" s="235"/>
      <c r="H33" s="235"/>
      <c r="I33" s="235"/>
      <c r="J33" s="235"/>
      <c r="K33" s="235"/>
      <c r="L33" s="235"/>
    </row>
    <row r="34" spans="1:12" ht="15.75" x14ac:dyDescent="0.25">
      <c r="A34" s="240" t="s">
        <v>158</v>
      </c>
      <c r="B34" s="240"/>
      <c r="C34" s="240"/>
      <c r="D34" s="240"/>
      <c r="E34" s="235"/>
      <c r="F34" s="235"/>
      <c r="G34" s="235"/>
      <c r="H34" s="235"/>
      <c r="I34" s="235"/>
      <c r="J34" s="235"/>
      <c r="K34" s="235"/>
      <c r="L34" s="235"/>
    </row>
    <row r="35" spans="1:12" x14ac:dyDescent="0.25">
      <c r="A35" s="241" t="s">
        <v>159</v>
      </c>
      <c r="B35" s="241"/>
      <c r="C35" s="241"/>
      <c r="D35" s="241"/>
    </row>
  </sheetData>
  <mergeCells count="13">
    <mergeCell ref="A19:Q19"/>
    <mergeCell ref="A23:Q23"/>
    <mergeCell ref="A26:Q26"/>
    <mergeCell ref="A29:Q29"/>
    <mergeCell ref="G30:H30"/>
    <mergeCell ref="A35:D35"/>
    <mergeCell ref="K3:M3"/>
    <mergeCell ref="C8:J10"/>
    <mergeCell ref="A14:A15"/>
    <mergeCell ref="B14:B15"/>
    <mergeCell ref="C14:C15"/>
    <mergeCell ref="J14:J15"/>
    <mergeCell ref="M14:M1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view="pageBreakPreview" topLeftCell="A32" zoomScale="85" zoomScaleSheetLayoutView="85" workbookViewId="0">
      <selection activeCell="D48" sqref="D48"/>
    </sheetView>
  </sheetViews>
  <sheetFormatPr defaultRowHeight="15" x14ac:dyDescent="0.25"/>
  <cols>
    <col min="1" max="1" width="11.85546875" customWidth="1"/>
    <col min="2" max="2" width="33.140625" customWidth="1"/>
    <col min="3" max="3" width="13.42578125" style="1" customWidth="1"/>
    <col min="4" max="4" width="15.42578125" customWidth="1"/>
    <col min="5" max="5" width="33.140625" customWidth="1"/>
    <col min="6" max="6" width="11.7109375" customWidth="1"/>
    <col min="7" max="7" width="10.85546875" customWidth="1"/>
    <col min="8" max="8" width="12.28515625" style="8" customWidth="1"/>
    <col min="9" max="9" width="13.28515625" customWidth="1"/>
    <col min="10" max="10" width="17.5703125" customWidth="1"/>
    <col min="11" max="11" width="16" customWidth="1"/>
    <col min="12" max="12" width="15.85546875" customWidth="1"/>
    <col min="13" max="13" width="16.28515625" customWidth="1"/>
  </cols>
  <sheetData>
    <row r="1" spans="1:13" s="1" customFormat="1" ht="15.75" x14ac:dyDescent="0.25">
      <c r="H1" s="8"/>
      <c r="L1" s="2"/>
    </row>
    <row r="2" spans="1:13" s="1" customFormat="1" ht="15" customHeight="1" x14ac:dyDescent="0.25">
      <c r="C2" s="94" t="s">
        <v>60</v>
      </c>
      <c r="D2" s="94"/>
      <c r="E2" s="94"/>
      <c r="F2" s="94"/>
      <c r="G2" s="94"/>
      <c r="H2" s="94"/>
      <c r="I2" s="94"/>
      <c r="J2" s="94"/>
    </row>
    <row r="3" spans="1:13" s="1" customFormat="1" ht="30.75" customHeight="1" x14ac:dyDescent="0.25">
      <c r="C3" s="94"/>
      <c r="D3" s="94"/>
      <c r="E3" s="94"/>
      <c r="F3" s="94"/>
      <c r="G3" s="94"/>
      <c r="H3" s="94"/>
      <c r="I3" s="94"/>
      <c r="J3" s="94"/>
    </row>
    <row r="4" spans="1:13" s="1" customFormat="1" ht="15" customHeight="1" x14ac:dyDescent="0.25">
      <c r="C4" s="94"/>
      <c r="D4" s="94"/>
      <c r="E4" s="94"/>
      <c r="F4" s="94"/>
      <c r="G4" s="94"/>
      <c r="H4" s="94"/>
      <c r="I4" s="94"/>
      <c r="J4" s="94"/>
    </row>
    <row r="5" spans="1:13" s="1" customFormat="1" x14ac:dyDescent="0.25">
      <c r="H5" s="8"/>
    </row>
    <row r="6" spans="1:13" ht="181.5" customHeight="1" x14ac:dyDescent="0.25">
      <c r="A6" s="15" t="s">
        <v>7</v>
      </c>
      <c r="B6" s="15" t="s">
        <v>11</v>
      </c>
      <c r="C6" s="15" t="s">
        <v>12</v>
      </c>
      <c r="D6" s="15" t="s">
        <v>8</v>
      </c>
      <c r="E6" s="16" t="s">
        <v>6</v>
      </c>
      <c r="F6" s="16" t="s">
        <v>3</v>
      </c>
      <c r="G6" s="17" t="s">
        <v>14</v>
      </c>
      <c r="H6" s="17" t="s">
        <v>0</v>
      </c>
      <c r="I6" s="16" t="s">
        <v>15</v>
      </c>
      <c r="J6" s="16" t="s">
        <v>16</v>
      </c>
      <c r="K6" s="16" t="s">
        <v>17</v>
      </c>
      <c r="L6" s="16" t="s">
        <v>1</v>
      </c>
      <c r="M6" s="16" t="s">
        <v>4</v>
      </c>
    </row>
    <row r="7" spans="1:13" s="1" customFormat="1" ht="18.75" customHeight="1" thickBot="1" x14ac:dyDescent="0.3">
      <c r="A7" s="5">
        <v>1</v>
      </c>
      <c r="B7" s="62">
        <v>2</v>
      </c>
      <c r="C7" s="62">
        <v>3</v>
      </c>
      <c r="D7" s="62">
        <v>4</v>
      </c>
      <c r="E7" s="61">
        <v>5</v>
      </c>
      <c r="F7" s="61">
        <v>6</v>
      </c>
      <c r="G7" s="63">
        <v>7</v>
      </c>
      <c r="H7" s="63">
        <v>8</v>
      </c>
      <c r="I7" s="61">
        <v>9</v>
      </c>
      <c r="J7" s="61">
        <v>10</v>
      </c>
      <c r="K7" s="61">
        <v>11</v>
      </c>
      <c r="L7" s="61">
        <v>12</v>
      </c>
      <c r="M7" s="61">
        <v>13</v>
      </c>
    </row>
    <row r="8" spans="1:13" s="1" customFormat="1" ht="45" x14ac:dyDescent="0.25">
      <c r="A8" s="107" t="s">
        <v>31</v>
      </c>
      <c r="B8" s="95" t="s">
        <v>19</v>
      </c>
      <c r="C8" s="98" t="s">
        <v>13</v>
      </c>
      <c r="D8" s="98" t="s">
        <v>9</v>
      </c>
      <c r="E8" s="44" t="s">
        <v>37</v>
      </c>
      <c r="F8" s="22" t="s">
        <v>54</v>
      </c>
      <c r="G8" s="54">
        <v>100</v>
      </c>
      <c r="H8" s="37">
        <v>100</v>
      </c>
      <c r="I8" s="28">
        <f>H8/G8*100</f>
        <v>100</v>
      </c>
      <c r="J8" s="81">
        <f>(I8+I9+I10)/3</f>
        <v>82.38095238095238</v>
      </c>
      <c r="K8" s="59"/>
      <c r="L8" s="22" t="s">
        <v>22</v>
      </c>
      <c r="M8" s="83">
        <f>(J8+J11)/2</f>
        <v>96.19047619047619</v>
      </c>
    </row>
    <row r="9" spans="1:13" s="1" customFormat="1" ht="43.5" customHeight="1" x14ac:dyDescent="0.25">
      <c r="A9" s="108"/>
      <c r="B9" s="96"/>
      <c r="C9" s="99"/>
      <c r="D9" s="99"/>
      <c r="E9" s="9" t="s">
        <v>49</v>
      </c>
      <c r="F9" s="3" t="s">
        <v>18</v>
      </c>
      <c r="G9" s="11">
        <v>1300</v>
      </c>
      <c r="H9" s="12">
        <f>378+860+204</f>
        <v>1442</v>
      </c>
      <c r="I9" s="19">
        <v>100</v>
      </c>
      <c r="J9" s="82"/>
      <c r="K9" s="14"/>
      <c r="L9" s="3" t="s">
        <v>22</v>
      </c>
      <c r="M9" s="84"/>
    </row>
    <row r="10" spans="1:13" s="1" customFormat="1" ht="120" x14ac:dyDescent="0.25">
      <c r="A10" s="108"/>
      <c r="B10" s="96"/>
      <c r="C10" s="99"/>
      <c r="D10" s="99"/>
      <c r="E10" s="9" t="s">
        <v>36</v>
      </c>
      <c r="F10" s="3" t="s">
        <v>38</v>
      </c>
      <c r="G10" s="11">
        <v>70</v>
      </c>
      <c r="H10" s="12">
        <f>8+2+7+16</f>
        <v>33</v>
      </c>
      <c r="I10" s="19">
        <f>H10/G10*100</f>
        <v>47.142857142857139</v>
      </c>
      <c r="J10" s="82"/>
      <c r="K10" s="14" t="s">
        <v>61</v>
      </c>
      <c r="L10" s="3" t="s">
        <v>22</v>
      </c>
      <c r="M10" s="84"/>
    </row>
    <row r="11" spans="1:13" s="1" customFormat="1" ht="46.5" customHeight="1" thickBot="1" x14ac:dyDescent="0.3">
      <c r="A11" s="109"/>
      <c r="B11" s="97"/>
      <c r="C11" s="100"/>
      <c r="D11" s="64" t="s">
        <v>10</v>
      </c>
      <c r="E11" s="25" t="s">
        <v>20</v>
      </c>
      <c r="F11" s="26" t="s">
        <v>21</v>
      </c>
      <c r="G11" s="55">
        <v>16</v>
      </c>
      <c r="H11" s="41">
        <f>12+2+4</f>
        <v>18</v>
      </c>
      <c r="I11" s="31">
        <v>110</v>
      </c>
      <c r="J11" s="60">
        <f>I11</f>
        <v>110</v>
      </c>
      <c r="K11" s="33"/>
      <c r="L11" s="26" t="s">
        <v>22</v>
      </c>
      <c r="M11" s="85"/>
    </row>
    <row r="12" spans="1:13" s="1" customFormat="1" ht="47.25" customHeight="1" x14ac:dyDescent="0.25">
      <c r="A12" s="108" t="s">
        <v>31</v>
      </c>
      <c r="B12" s="101" t="s">
        <v>33</v>
      </c>
      <c r="C12" s="98" t="s">
        <v>13</v>
      </c>
      <c r="D12" s="98" t="s">
        <v>9</v>
      </c>
      <c r="E12" s="44" t="s">
        <v>35</v>
      </c>
      <c r="F12" s="22" t="s">
        <v>18</v>
      </c>
      <c r="G12" s="54">
        <v>32</v>
      </c>
      <c r="H12" s="37">
        <f>60+19+5</f>
        <v>84</v>
      </c>
      <c r="I12" s="69">
        <v>100</v>
      </c>
      <c r="J12" s="81">
        <f>(I12+I13+I14)/3</f>
        <v>100</v>
      </c>
      <c r="K12" s="59"/>
      <c r="L12" s="22" t="s">
        <v>22</v>
      </c>
      <c r="M12" s="83">
        <f>(J12+J15)/2</f>
        <v>105</v>
      </c>
    </row>
    <row r="13" spans="1:13" s="1" customFormat="1" ht="44.25" customHeight="1" x14ac:dyDescent="0.25">
      <c r="A13" s="108"/>
      <c r="B13" s="102"/>
      <c r="C13" s="99"/>
      <c r="D13" s="99"/>
      <c r="E13" s="9" t="s">
        <v>49</v>
      </c>
      <c r="F13" s="3" t="s">
        <v>18</v>
      </c>
      <c r="G13" s="11">
        <v>1050</v>
      </c>
      <c r="H13" s="12">
        <f>788+474+21</f>
        <v>1283</v>
      </c>
      <c r="I13" s="70">
        <v>100</v>
      </c>
      <c r="J13" s="82"/>
      <c r="K13" s="14"/>
      <c r="L13" s="3" t="s">
        <v>22</v>
      </c>
      <c r="M13" s="84"/>
    </row>
    <row r="14" spans="1:13" s="1" customFormat="1" ht="45" x14ac:dyDescent="0.25">
      <c r="A14" s="108"/>
      <c r="B14" s="102"/>
      <c r="C14" s="99"/>
      <c r="D14" s="99"/>
      <c r="E14" s="9" t="s">
        <v>37</v>
      </c>
      <c r="F14" s="3" t="s">
        <v>39</v>
      </c>
      <c r="G14" s="11">
        <v>100</v>
      </c>
      <c r="H14" s="12">
        <v>100</v>
      </c>
      <c r="I14" s="70">
        <f t="shared" ref="I14:I18" si="0">H14/G14*100</f>
        <v>100</v>
      </c>
      <c r="J14" s="82"/>
      <c r="K14" s="4" t="s">
        <v>29</v>
      </c>
      <c r="L14" s="3" t="s">
        <v>22</v>
      </c>
      <c r="M14" s="84"/>
    </row>
    <row r="15" spans="1:13" s="1" customFormat="1" ht="52.5" customHeight="1" thickBot="1" x14ac:dyDescent="0.3">
      <c r="A15" s="108"/>
      <c r="B15" s="103"/>
      <c r="C15" s="100"/>
      <c r="D15" s="24" t="s">
        <v>10</v>
      </c>
      <c r="E15" s="25" t="s">
        <v>20</v>
      </c>
      <c r="F15" s="26" t="s">
        <v>21</v>
      </c>
      <c r="G15" s="55">
        <v>10</v>
      </c>
      <c r="H15" s="41">
        <f>15+2+1</f>
        <v>18</v>
      </c>
      <c r="I15" s="42">
        <v>110</v>
      </c>
      <c r="J15" s="60">
        <f>I15</f>
        <v>110</v>
      </c>
      <c r="K15" s="33"/>
      <c r="L15" s="26" t="s">
        <v>22</v>
      </c>
      <c r="M15" s="85"/>
    </row>
    <row r="16" spans="1:13" s="1" customFormat="1" ht="42.75" customHeight="1" thickBot="1" x14ac:dyDescent="0.3">
      <c r="A16" s="108" t="s">
        <v>31</v>
      </c>
      <c r="B16" s="104" t="s">
        <v>34</v>
      </c>
      <c r="C16" s="98" t="s">
        <v>13</v>
      </c>
      <c r="D16" s="98" t="s">
        <v>9</v>
      </c>
      <c r="E16" s="9" t="s">
        <v>53</v>
      </c>
      <c r="F16" s="22" t="s">
        <v>54</v>
      </c>
      <c r="G16" s="36">
        <v>95</v>
      </c>
      <c r="H16" s="68">
        <f>H19*100/G19</f>
        <v>133.33333333333334</v>
      </c>
      <c r="I16" s="42">
        <v>100</v>
      </c>
      <c r="J16" s="86">
        <f>(I16+I18+I17)/3</f>
        <v>86.697247706422004</v>
      </c>
      <c r="K16" s="59"/>
      <c r="L16" s="22" t="s">
        <v>22</v>
      </c>
      <c r="M16" s="83">
        <f>(J16+J19)/2</f>
        <v>98.348623853210995</v>
      </c>
    </row>
    <row r="17" spans="1:17" s="1" customFormat="1" ht="298.5" customHeight="1" x14ac:dyDescent="0.25">
      <c r="A17" s="108"/>
      <c r="B17" s="105"/>
      <c r="C17" s="99"/>
      <c r="D17" s="99"/>
      <c r="E17" s="44" t="s">
        <v>49</v>
      </c>
      <c r="F17" s="3" t="s">
        <v>18</v>
      </c>
      <c r="G17" s="13">
        <v>1090</v>
      </c>
      <c r="H17" s="12">
        <f>277+272+106</f>
        <v>655</v>
      </c>
      <c r="I17" s="70">
        <f t="shared" si="0"/>
        <v>60.091743119266049</v>
      </c>
      <c r="J17" s="87"/>
      <c r="K17" s="74" t="s">
        <v>62</v>
      </c>
      <c r="L17" s="3" t="s">
        <v>22</v>
      </c>
      <c r="M17" s="84"/>
    </row>
    <row r="18" spans="1:17" s="1" customFormat="1" ht="45" x14ac:dyDescent="0.25">
      <c r="A18" s="108"/>
      <c r="B18" s="105"/>
      <c r="C18" s="99"/>
      <c r="D18" s="99"/>
      <c r="E18" s="11" t="s">
        <v>57</v>
      </c>
      <c r="F18" s="3" t="s">
        <v>39</v>
      </c>
      <c r="G18" s="11">
        <v>100</v>
      </c>
      <c r="H18" s="12">
        <v>100</v>
      </c>
      <c r="I18" s="70">
        <f t="shared" si="0"/>
        <v>100</v>
      </c>
      <c r="J18" s="87"/>
      <c r="K18" s="14"/>
      <c r="L18" s="3" t="s">
        <v>22</v>
      </c>
      <c r="M18" s="84"/>
    </row>
    <row r="19" spans="1:17" s="1" customFormat="1" ht="49.5" customHeight="1" thickBot="1" x14ac:dyDescent="0.3">
      <c r="A19" s="109"/>
      <c r="B19" s="106"/>
      <c r="C19" s="100"/>
      <c r="D19" s="26" t="s">
        <v>10</v>
      </c>
      <c r="E19" s="25" t="s">
        <v>20</v>
      </c>
      <c r="F19" s="26" t="s">
        <v>21</v>
      </c>
      <c r="G19" s="40">
        <v>12</v>
      </c>
      <c r="H19" s="41">
        <f>9+4+3</f>
        <v>16</v>
      </c>
      <c r="I19" s="42">
        <v>110</v>
      </c>
      <c r="J19" s="60">
        <f>I19</f>
        <v>110</v>
      </c>
      <c r="K19" s="33"/>
      <c r="L19" s="26" t="s">
        <v>22</v>
      </c>
      <c r="M19" s="85"/>
    </row>
    <row r="20" spans="1:17" s="1" customFormat="1" ht="75" x14ac:dyDescent="0.25">
      <c r="A20" s="107" t="s">
        <v>31</v>
      </c>
      <c r="B20" s="95" t="s">
        <v>40</v>
      </c>
      <c r="C20" s="98" t="s">
        <v>13</v>
      </c>
      <c r="D20" s="22" t="s">
        <v>9</v>
      </c>
      <c r="E20" s="22" t="s">
        <v>41</v>
      </c>
      <c r="F20" s="22" t="s">
        <v>39</v>
      </c>
      <c r="G20" s="54">
        <v>70</v>
      </c>
      <c r="H20" s="37">
        <v>112</v>
      </c>
      <c r="I20" s="73">
        <v>100</v>
      </c>
      <c r="J20" s="58">
        <f t="shared" ref="J20:J22" si="1">I20</f>
        <v>100</v>
      </c>
      <c r="K20" s="29"/>
      <c r="L20" s="54" t="s">
        <v>22</v>
      </c>
      <c r="M20" s="88">
        <f>(J20+J21)/2</f>
        <v>105</v>
      </c>
    </row>
    <row r="21" spans="1:17" s="8" customFormat="1" ht="36" customHeight="1" thickBot="1" x14ac:dyDescent="0.3">
      <c r="A21" s="109"/>
      <c r="B21" s="97"/>
      <c r="C21" s="100"/>
      <c r="D21" s="20" t="s">
        <v>10</v>
      </c>
      <c r="E21" s="21" t="s">
        <v>55</v>
      </c>
      <c r="F21" s="55" t="s">
        <v>18</v>
      </c>
      <c r="G21" s="75">
        <v>152</v>
      </c>
      <c r="H21" s="76">
        <f>128+74</f>
        <v>202</v>
      </c>
      <c r="I21" s="77">
        <v>110</v>
      </c>
      <c r="J21" s="56">
        <f t="shared" si="1"/>
        <v>110</v>
      </c>
      <c r="K21" s="57"/>
      <c r="L21" s="55" t="s">
        <v>22</v>
      </c>
      <c r="M21" s="89"/>
    </row>
    <row r="22" spans="1:17" s="8" customFormat="1" ht="45" x14ac:dyDescent="0.25">
      <c r="A22" s="107" t="s">
        <v>31</v>
      </c>
      <c r="B22" s="95" t="s">
        <v>32</v>
      </c>
      <c r="C22" s="98" t="s">
        <v>13</v>
      </c>
      <c r="D22" s="54" t="s">
        <v>9</v>
      </c>
      <c r="E22" s="54" t="s">
        <v>42</v>
      </c>
      <c r="F22" s="54" t="s">
        <v>43</v>
      </c>
      <c r="G22" s="54">
        <v>199</v>
      </c>
      <c r="H22" s="37">
        <f>592+233</f>
        <v>825</v>
      </c>
      <c r="I22" s="66">
        <v>100</v>
      </c>
      <c r="J22" s="58">
        <f t="shared" si="1"/>
        <v>100</v>
      </c>
      <c r="K22" s="29"/>
      <c r="L22" s="54" t="s">
        <v>22</v>
      </c>
      <c r="M22" s="88">
        <f>(J22+J23)/2</f>
        <v>105</v>
      </c>
    </row>
    <row r="23" spans="1:17" s="1" customFormat="1" ht="45.75" thickBot="1" x14ac:dyDescent="0.3">
      <c r="A23" s="109"/>
      <c r="B23" s="97"/>
      <c r="C23" s="100"/>
      <c r="D23" s="24" t="s">
        <v>10</v>
      </c>
      <c r="E23" s="25" t="s">
        <v>20</v>
      </c>
      <c r="F23" s="26" t="s">
        <v>45</v>
      </c>
      <c r="G23" s="55">
        <v>2</v>
      </c>
      <c r="H23" s="41">
        <v>3</v>
      </c>
      <c r="I23" s="42">
        <v>110</v>
      </c>
      <c r="J23" s="56">
        <v>110</v>
      </c>
      <c r="K23" s="43"/>
      <c r="L23" s="26" t="s">
        <v>22</v>
      </c>
      <c r="M23" s="89"/>
    </row>
    <row r="24" spans="1:17" s="1" customFormat="1" ht="45" x14ac:dyDescent="0.25">
      <c r="A24" s="107" t="s">
        <v>31</v>
      </c>
      <c r="B24" s="95" t="s">
        <v>23</v>
      </c>
      <c r="C24" s="98" t="s">
        <v>13</v>
      </c>
      <c r="D24" s="98" t="s">
        <v>9</v>
      </c>
      <c r="E24" s="22" t="s">
        <v>48</v>
      </c>
      <c r="F24" s="22" t="s">
        <v>18</v>
      </c>
      <c r="G24" s="54">
        <v>1017</v>
      </c>
      <c r="H24" s="37">
        <f>1026+353</f>
        <v>1379</v>
      </c>
      <c r="I24" s="71">
        <v>100</v>
      </c>
      <c r="J24" s="86">
        <f>(I24+I25)/2</f>
        <v>100</v>
      </c>
      <c r="K24" s="29"/>
      <c r="L24" s="22" t="s">
        <v>22</v>
      </c>
      <c r="M24" s="88">
        <f>(J24+J26)/2</f>
        <v>105</v>
      </c>
    </row>
    <row r="25" spans="1:17" s="1" customFormat="1" ht="75" x14ac:dyDescent="0.25">
      <c r="A25" s="108"/>
      <c r="B25" s="96"/>
      <c r="C25" s="99"/>
      <c r="D25" s="99"/>
      <c r="E25" s="3" t="s">
        <v>44</v>
      </c>
      <c r="F25" s="3" t="s">
        <v>39</v>
      </c>
      <c r="G25" s="11">
        <v>100</v>
      </c>
      <c r="H25" s="12">
        <v>100</v>
      </c>
      <c r="I25" s="19">
        <f t="shared" ref="I25:I33" si="2">H25/G25*100</f>
        <v>100</v>
      </c>
      <c r="J25" s="87"/>
      <c r="K25" s="4"/>
      <c r="L25" s="3" t="s">
        <v>22</v>
      </c>
      <c r="M25" s="90"/>
    </row>
    <row r="26" spans="1:17" s="8" customFormat="1" ht="45.75" thickBot="1" x14ac:dyDescent="0.3">
      <c r="A26" s="109"/>
      <c r="B26" s="97"/>
      <c r="C26" s="100"/>
      <c r="D26" s="20" t="s">
        <v>10</v>
      </c>
      <c r="E26" s="21" t="s">
        <v>20</v>
      </c>
      <c r="F26" s="55" t="s">
        <v>45</v>
      </c>
      <c r="G26" s="55">
        <v>19</v>
      </c>
      <c r="H26" s="41">
        <f>18+7</f>
        <v>25</v>
      </c>
      <c r="I26" s="31">
        <v>110</v>
      </c>
      <c r="J26" s="56">
        <f>I26</f>
        <v>110</v>
      </c>
      <c r="K26" s="57"/>
      <c r="L26" s="55" t="s">
        <v>22</v>
      </c>
      <c r="M26" s="89"/>
      <c r="Q26" s="65"/>
    </row>
    <row r="27" spans="1:17" s="1" customFormat="1" ht="45" x14ac:dyDescent="0.25">
      <c r="A27" s="107" t="s">
        <v>31</v>
      </c>
      <c r="B27" s="95" t="s">
        <v>24</v>
      </c>
      <c r="C27" s="98" t="s">
        <v>13</v>
      </c>
      <c r="D27" s="98" t="s">
        <v>9</v>
      </c>
      <c r="E27" s="22" t="s">
        <v>47</v>
      </c>
      <c r="F27" s="22" t="s">
        <v>18</v>
      </c>
      <c r="G27" s="54">
        <v>2637</v>
      </c>
      <c r="H27" s="27">
        <f>2494+362</f>
        <v>2856</v>
      </c>
      <c r="I27" s="28">
        <v>100</v>
      </c>
      <c r="J27" s="86">
        <f>(I27+I28)/2</f>
        <v>100</v>
      </c>
      <c r="K27" s="29"/>
      <c r="L27" s="22" t="s">
        <v>22</v>
      </c>
      <c r="M27" s="91">
        <f>(J27+J29)/2</f>
        <v>105</v>
      </c>
    </row>
    <row r="28" spans="1:17" s="1" customFormat="1" ht="75" x14ac:dyDescent="0.25">
      <c r="A28" s="108"/>
      <c r="B28" s="96"/>
      <c r="C28" s="99"/>
      <c r="D28" s="99"/>
      <c r="E28" s="3" t="s">
        <v>56</v>
      </c>
      <c r="F28" s="3" t="s">
        <v>39</v>
      </c>
      <c r="G28" s="11">
        <v>100</v>
      </c>
      <c r="H28" s="23">
        <v>100</v>
      </c>
      <c r="I28" s="19">
        <f t="shared" si="2"/>
        <v>100</v>
      </c>
      <c r="J28" s="87"/>
      <c r="K28" s="4"/>
      <c r="L28" s="3" t="s">
        <v>22</v>
      </c>
      <c r="M28" s="92"/>
    </row>
    <row r="29" spans="1:17" s="1" customFormat="1" ht="39.75" customHeight="1" thickBot="1" x14ac:dyDescent="0.3">
      <c r="A29" s="109"/>
      <c r="B29" s="97"/>
      <c r="C29" s="100"/>
      <c r="D29" s="24" t="s">
        <v>10</v>
      </c>
      <c r="E29" s="25" t="s">
        <v>20</v>
      </c>
      <c r="F29" s="26" t="s">
        <v>45</v>
      </c>
      <c r="G29" s="55">
        <v>20</v>
      </c>
      <c r="H29" s="30">
        <v>26</v>
      </c>
      <c r="I29" s="31">
        <v>110</v>
      </c>
      <c r="J29" s="32">
        <f>I29</f>
        <v>110</v>
      </c>
      <c r="K29" s="33"/>
      <c r="L29" s="26" t="s">
        <v>22</v>
      </c>
      <c r="M29" s="93"/>
    </row>
    <row r="30" spans="1:17" s="1" customFormat="1" ht="51.75" customHeight="1" x14ac:dyDescent="0.25">
      <c r="A30" s="107" t="s">
        <v>31</v>
      </c>
      <c r="B30" s="95" t="s">
        <v>25</v>
      </c>
      <c r="C30" s="98" t="s">
        <v>13</v>
      </c>
      <c r="D30" s="34" t="s">
        <v>9</v>
      </c>
      <c r="E30" s="35" t="s">
        <v>26</v>
      </c>
      <c r="F30" s="22" t="s">
        <v>21</v>
      </c>
      <c r="G30" s="54">
        <v>0</v>
      </c>
      <c r="H30" s="37">
        <v>0</v>
      </c>
      <c r="I30" s="79">
        <v>100</v>
      </c>
      <c r="J30" s="28">
        <v>100</v>
      </c>
      <c r="K30" s="38"/>
      <c r="L30" s="22" t="s">
        <v>22</v>
      </c>
      <c r="M30" s="83">
        <f>(J30+J31)/2</f>
        <v>100</v>
      </c>
    </row>
    <row r="31" spans="1:17" s="1" customFormat="1" ht="35.25" customHeight="1" thickBot="1" x14ac:dyDescent="0.3">
      <c r="A31" s="109"/>
      <c r="B31" s="97"/>
      <c r="C31" s="100"/>
      <c r="D31" s="24" t="s">
        <v>10</v>
      </c>
      <c r="E31" s="39" t="s">
        <v>46</v>
      </c>
      <c r="F31" s="26" t="s">
        <v>45</v>
      </c>
      <c r="G31" s="55">
        <v>5</v>
      </c>
      <c r="H31" s="41">
        <v>5</v>
      </c>
      <c r="I31" s="42">
        <f t="shared" si="2"/>
        <v>100</v>
      </c>
      <c r="J31" s="32">
        <f>I31</f>
        <v>100</v>
      </c>
      <c r="K31" s="43"/>
      <c r="L31" s="26"/>
      <c r="M31" s="85"/>
    </row>
    <row r="32" spans="1:17" s="1" customFormat="1" ht="45" x14ac:dyDescent="0.25">
      <c r="A32" s="107" t="s">
        <v>31</v>
      </c>
      <c r="B32" s="95" t="s">
        <v>27</v>
      </c>
      <c r="C32" s="98" t="s">
        <v>13</v>
      </c>
      <c r="D32" s="34" t="s">
        <v>9</v>
      </c>
      <c r="E32" s="44" t="s">
        <v>26</v>
      </c>
      <c r="F32" s="22" t="s">
        <v>21</v>
      </c>
      <c r="G32" s="54">
        <v>0</v>
      </c>
      <c r="H32" s="37">
        <v>0</v>
      </c>
      <c r="I32" s="78">
        <v>100</v>
      </c>
      <c r="J32" s="28">
        <f>I32</f>
        <v>100</v>
      </c>
      <c r="K32" s="38"/>
      <c r="L32" s="22" t="s">
        <v>22</v>
      </c>
      <c r="M32" s="83">
        <f>(J32+J33)/2</f>
        <v>97.72727272727272</v>
      </c>
    </row>
    <row r="33" spans="1:14" s="1" customFormat="1" ht="45.75" thickBot="1" x14ac:dyDescent="0.3">
      <c r="A33" s="109"/>
      <c r="B33" s="97"/>
      <c r="C33" s="100"/>
      <c r="D33" s="24" t="s">
        <v>10</v>
      </c>
      <c r="E33" s="26" t="s">
        <v>28</v>
      </c>
      <c r="F33" s="26" t="s">
        <v>38</v>
      </c>
      <c r="G33" s="55">
        <v>2816</v>
      </c>
      <c r="H33" s="41">
        <f>2086+182+150+139+84+47</f>
        <v>2688</v>
      </c>
      <c r="I33" s="42">
        <f t="shared" si="2"/>
        <v>95.454545454545453</v>
      </c>
      <c r="J33" s="32">
        <f>I33</f>
        <v>95.454545454545453</v>
      </c>
      <c r="K33" s="33"/>
      <c r="L33" s="26" t="s">
        <v>22</v>
      </c>
      <c r="M33" s="85"/>
    </row>
    <row r="34" spans="1:14" s="1" customFormat="1" ht="75" x14ac:dyDescent="0.25">
      <c r="A34" s="107" t="s">
        <v>31</v>
      </c>
      <c r="B34" s="95" t="s">
        <v>50</v>
      </c>
      <c r="C34" s="98" t="s">
        <v>13</v>
      </c>
      <c r="D34" s="116" t="s">
        <v>9</v>
      </c>
      <c r="E34" s="22" t="s">
        <v>51</v>
      </c>
      <c r="F34" s="53" t="s">
        <v>39</v>
      </c>
      <c r="G34" s="54">
        <v>100</v>
      </c>
      <c r="H34" s="37">
        <v>100</v>
      </c>
      <c r="I34" s="79">
        <f t="shared" ref="I34" si="3">H34/G34*100</f>
        <v>100</v>
      </c>
      <c r="J34" s="114">
        <f>(I34+I35)/2</f>
        <v>100</v>
      </c>
      <c r="K34" s="38"/>
      <c r="L34" s="22" t="s">
        <v>22</v>
      </c>
      <c r="M34" s="88">
        <f>(J34+J36)/2</f>
        <v>105</v>
      </c>
    </row>
    <row r="35" spans="1:14" s="1" customFormat="1" ht="45" x14ac:dyDescent="0.25">
      <c r="A35" s="108"/>
      <c r="B35" s="96"/>
      <c r="C35" s="99"/>
      <c r="D35" s="117"/>
      <c r="E35" s="3" t="s">
        <v>52</v>
      </c>
      <c r="F35" s="3" t="s">
        <v>18</v>
      </c>
      <c r="G35" s="11">
        <v>150</v>
      </c>
      <c r="H35" s="12">
        <f>267+39</f>
        <v>306</v>
      </c>
      <c r="I35" s="19">
        <v>100</v>
      </c>
      <c r="J35" s="115"/>
      <c r="K35" s="18"/>
      <c r="L35" s="3" t="s">
        <v>22</v>
      </c>
      <c r="M35" s="90"/>
    </row>
    <row r="36" spans="1:14" s="1" customFormat="1" ht="51.75" customHeight="1" thickBot="1" x14ac:dyDescent="0.3">
      <c r="A36" s="109"/>
      <c r="B36" s="97"/>
      <c r="C36" s="100"/>
      <c r="D36" s="24" t="s">
        <v>10</v>
      </c>
      <c r="E36" s="26" t="s">
        <v>20</v>
      </c>
      <c r="F36" s="26" t="s">
        <v>45</v>
      </c>
      <c r="G36" s="55">
        <v>6</v>
      </c>
      <c r="H36" s="41">
        <v>7</v>
      </c>
      <c r="I36" s="31">
        <v>110</v>
      </c>
      <c r="J36" s="31">
        <f>I36</f>
        <v>110</v>
      </c>
      <c r="K36" s="43"/>
      <c r="L36" s="26" t="s">
        <v>22</v>
      </c>
      <c r="M36" s="89"/>
    </row>
    <row r="37" spans="1:14" s="1" customFormat="1" ht="30.75" customHeight="1" x14ac:dyDescent="0.25">
      <c r="A37" s="6"/>
      <c r="B37" s="45" t="s">
        <v>30</v>
      </c>
      <c r="C37" s="46"/>
      <c r="D37" s="47"/>
      <c r="E37" s="45"/>
      <c r="F37" s="46"/>
      <c r="G37" s="48"/>
      <c r="H37" s="48"/>
      <c r="I37" s="49"/>
      <c r="J37" s="50"/>
      <c r="K37" s="51"/>
      <c r="L37" s="47"/>
      <c r="M37" s="52">
        <f>SUM(M8:M36)/10</f>
        <v>102.22663727709599</v>
      </c>
      <c r="N37" s="72"/>
    </row>
    <row r="38" spans="1:14" s="1" customFormat="1" x14ac:dyDescent="0.25">
      <c r="H38" s="8"/>
    </row>
    <row r="39" spans="1:14" s="1" customFormat="1" ht="30" customHeight="1" x14ac:dyDescent="0.25">
      <c r="A39" s="113" t="s">
        <v>58</v>
      </c>
      <c r="B39" s="113"/>
      <c r="C39" s="113"/>
      <c r="D39" s="113"/>
      <c r="E39" s="113"/>
      <c r="F39" s="110" t="s">
        <v>59</v>
      </c>
      <c r="G39" s="110"/>
      <c r="H39" s="110"/>
    </row>
    <row r="40" spans="1:14" s="1" customFormat="1" ht="15.75" x14ac:dyDescent="0.25">
      <c r="A40" s="7"/>
      <c r="B40" s="7"/>
      <c r="C40" s="7"/>
      <c r="D40" s="7"/>
      <c r="E40" s="7"/>
      <c r="F40" s="7"/>
      <c r="G40" s="7"/>
      <c r="H40" s="10"/>
    </row>
    <row r="41" spans="1:14" s="1" customFormat="1" x14ac:dyDescent="0.25">
      <c r="A41" s="67"/>
      <c r="H41" s="8"/>
    </row>
    <row r="42" spans="1:14" s="1" customFormat="1" ht="36" customHeight="1" x14ac:dyDescent="0.25">
      <c r="A42" s="112"/>
      <c r="B42" s="112"/>
      <c r="C42" s="112"/>
      <c r="D42" s="112"/>
      <c r="E42" s="7"/>
      <c r="F42" s="110"/>
      <c r="G42" s="110"/>
      <c r="H42" s="110"/>
    </row>
    <row r="43" spans="1:14" ht="121.5" customHeight="1" x14ac:dyDescent="0.25">
      <c r="A43" s="111"/>
      <c r="B43" s="111"/>
      <c r="C43" s="111"/>
    </row>
  </sheetData>
  <mergeCells count="58">
    <mergeCell ref="B24:B26"/>
    <mergeCell ref="C24:C26"/>
    <mergeCell ref="A32:A33"/>
    <mergeCell ref="A34:A36"/>
    <mergeCell ref="J34:J35"/>
    <mergeCell ref="M34:M36"/>
    <mergeCell ref="B34:B36"/>
    <mergeCell ref="C34:C36"/>
    <mergeCell ref="D34:D35"/>
    <mergeCell ref="F39:H39"/>
    <mergeCell ref="A43:C43"/>
    <mergeCell ref="D24:D25"/>
    <mergeCell ref="D27:D28"/>
    <mergeCell ref="A42:D42"/>
    <mergeCell ref="F42:H42"/>
    <mergeCell ref="B27:B29"/>
    <mergeCell ref="C27:C29"/>
    <mergeCell ref="C30:C31"/>
    <mergeCell ref="B30:B31"/>
    <mergeCell ref="B32:B33"/>
    <mergeCell ref="C32:C33"/>
    <mergeCell ref="A39:E39"/>
    <mergeCell ref="A24:A26"/>
    <mergeCell ref="A27:A29"/>
    <mergeCell ref="A30:A31"/>
    <mergeCell ref="A8:A11"/>
    <mergeCell ref="A12:A15"/>
    <mergeCell ref="A16:A19"/>
    <mergeCell ref="A20:A21"/>
    <mergeCell ref="A22:A23"/>
    <mergeCell ref="B12:B15"/>
    <mergeCell ref="B22:B23"/>
    <mergeCell ref="C22:C23"/>
    <mergeCell ref="D12:D14"/>
    <mergeCell ref="D16:D18"/>
    <mergeCell ref="C12:C15"/>
    <mergeCell ref="B16:B19"/>
    <mergeCell ref="C16:C19"/>
    <mergeCell ref="B20:B21"/>
    <mergeCell ref="C20:C21"/>
    <mergeCell ref="C2:J4"/>
    <mergeCell ref="B8:B11"/>
    <mergeCell ref="C8:C11"/>
    <mergeCell ref="D8:D10"/>
    <mergeCell ref="M8:M11"/>
    <mergeCell ref="J8:J10"/>
    <mergeCell ref="J12:J14"/>
    <mergeCell ref="M12:M15"/>
    <mergeCell ref="J16:J18"/>
    <mergeCell ref="M16:M19"/>
    <mergeCell ref="M32:M33"/>
    <mergeCell ref="M20:M21"/>
    <mergeCell ref="M22:M23"/>
    <mergeCell ref="M24:M26"/>
    <mergeCell ref="M27:M29"/>
    <mergeCell ref="M30:M31"/>
    <mergeCell ref="J24:J25"/>
    <mergeCell ref="J27:J28"/>
  </mergeCells>
  <pageMargins left="0.31496062992125984" right="0.31496062992125984" top="0.98425196850393704" bottom="3.937007874015748E-2" header="0.31496062992125984" footer="0.31496062992125984"/>
  <pageSetup paperSize="9" scale="63" fitToHeight="0" orientation="landscape" r:id="rId1"/>
  <rowBreaks count="2" manualBreakCount="2">
    <brk id="15" max="12" man="1"/>
    <brk id="26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A39" zoomScale="85" zoomScaleSheetLayoutView="85" workbookViewId="0">
      <selection activeCell="B55" sqref="B55"/>
    </sheetView>
  </sheetViews>
  <sheetFormatPr defaultRowHeight="15" x14ac:dyDescent="0.25"/>
  <cols>
    <col min="1" max="1" width="15" style="141" customWidth="1"/>
    <col min="2" max="2" width="26.5703125" style="141" customWidth="1"/>
    <col min="3" max="3" width="13.42578125" style="141" customWidth="1"/>
    <col min="4" max="4" width="15.42578125" style="141" customWidth="1"/>
    <col min="5" max="5" width="34.42578125" style="141" customWidth="1"/>
    <col min="6" max="6" width="11.7109375" style="141" customWidth="1"/>
    <col min="7" max="7" width="10.85546875" style="141" customWidth="1"/>
    <col min="8" max="8" width="12.28515625" style="141" customWidth="1"/>
    <col min="9" max="9" width="13.28515625" style="141" customWidth="1"/>
    <col min="10" max="10" width="17.5703125" style="242" customWidth="1"/>
    <col min="11" max="11" width="14.7109375" style="243" customWidth="1"/>
    <col min="12" max="12" width="15.85546875" style="141" customWidth="1"/>
    <col min="13" max="13" width="16.28515625" style="141" customWidth="1"/>
    <col min="14" max="16384" width="9.140625" style="141"/>
  </cols>
  <sheetData>
    <row r="1" spans="1:14" ht="15.75" x14ac:dyDescent="0.25">
      <c r="A1" s="141" t="s">
        <v>160</v>
      </c>
      <c r="L1" s="244"/>
    </row>
    <row r="2" spans="1:14" ht="15" customHeight="1" x14ac:dyDescent="0.25">
      <c r="A2" s="245" t="s">
        <v>161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4" ht="30.75" customHeight="1" x14ac:dyDescent="0.2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14" ht="15" customHeight="1" x14ac:dyDescent="0.2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6" spans="1:14" ht="158.25" customHeight="1" x14ac:dyDescent="0.25">
      <c r="A6" s="246" t="s">
        <v>7</v>
      </c>
      <c r="B6" s="246" t="s">
        <v>11</v>
      </c>
      <c r="C6" s="246" t="s">
        <v>12</v>
      </c>
      <c r="D6" s="246" t="s">
        <v>8</v>
      </c>
      <c r="E6" s="246" t="s">
        <v>6</v>
      </c>
      <c r="F6" s="246" t="s">
        <v>3</v>
      </c>
      <c r="G6" s="246" t="s">
        <v>14</v>
      </c>
      <c r="H6" s="246" t="s">
        <v>0</v>
      </c>
      <c r="I6" s="246" t="s">
        <v>15</v>
      </c>
      <c r="J6" s="246" t="s">
        <v>16</v>
      </c>
      <c r="K6" s="246" t="s">
        <v>17</v>
      </c>
      <c r="L6" s="246" t="s">
        <v>1</v>
      </c>
      <c r="M6" s="246" t="s">
        <v>4</v>
      </c>
    </row>
    <row r="7" spans="1:14" ht="18.75" customHeight="1" x14ac:dyDescent="0.25">
      <c r="A7" s="247">
        <v>1</v>
      </c>
      <c r="B7" s="247">
        <v>2</v>
      </c>
      <c r="C7" s="247">
        <v>3</v>
      </c>
      <c r="D7" s="247">
        <v>4</v>
      </c>
      <c r="E7" s="247">
        <v>5</v>
      </c>
      <c r="F7" s="247">
        <v>6</v>
      </c>
      <c r="G7" s="247">
        <v>7</v>
      </c>
      <c r="H7" s="247">
        <v>8</v>
      </c>
      <c r="I7" s="247">
        <v>9</v>
      </c>
      <c r="J7" s="247">
        <v>10</v>
      </c>
      <c r="K7" s="247">
        <v>11</v>
      </c>
      <c r="L7" s="247">
        <v>12</v>
      </c>
      <c r="M7" s="247">
        <v>13</v>
      </c>
    </row>
    <row r="8" spans="1:14" ht="93.75" customHeight="1" x14ac:dyDescent="0.25">
      <c r="A8" s="248" t="s">
        <v>67</v>
      </c>
      <c r="B8" s="248" t="s">
        <v>162</v>
      </c>
      <c r="C8" s="249" t="s">
        <v>5</v>
      </c>
      <c r="D8" s="250" t="s">
        <v>9</v>
      </c>
      <c r="E8" s="251" t="s">
        <v>69</v>
      </c>
      <c r="F8" s="252" t="s">
        <v>2</v>
      </c>
      <c r="G8" s="137">
        <v>90</v>
      </c>
      <c r="H8" s="137">
        <v>90</v>
      </c>
      <c r="I8" s="138">
        <f>H8/G8*100</f>
        <v>100</v>
      </c>
      <c r="J8" s="138">
        <f>I8</f>
        <v>100</v>
      </c>
      <c r="K8" s="253" t="s">
        <v>29</v>
      </c>
      <c r="L8" s="254" t="s">
        <v>22</v>
      </c>
      <c r="M8" s="140">
        <f>I9</f>
        <v>100</v>
      </c>
    </row>
    <row r="9" spans="1:14" ht="85.5" customHeight="1" x14ac:dyDescent="0.25">
      <c r="A9" s="255"/>
      <c r="B9" s="255"/>
      <c r="C9" s="256"/>
      <c r="D9" s="254" t="s">
        <v>10</v>
      </c>
      <c r="E9" s="251" t="s">
        <v>163</v>
      </c>
      <c r="F9" s="257" t="s">
        <v>18</v>
      </c>
      <c r="G9" s="137">
        <v>122</v>
      </c>
      <c r="H9" s="137">
        <v>122</v>
      </c>
      <c r="I9" s="138">
        <f>H9/G9*100</f>
        <v>100</v>
      </c>
      <c r="J9" s="146">
        <f>I9</f>
        <v>100</v>
      </c>
      <c r="K9" s="247" t="s">
        <v>29</v>
      </c>
      <c r="L9" s="254" t="s">
        <v>22</v>
      </c>
      <c r="M9" s="144"/>
    </row>
    <row r="10" spans="1:14" ht="108.75" customHeight="1" x14ac:dyDescent="0.25">
      <c r="A10" s="248" t="s">
        <v>67</v>
      </c>
      <c r="B10" s="248" t="s">
        <v>164</v>
      </c>
      <c r="C10" s="249" t="s">
        <v>5</v>
      </c>
      <c r="D10" s="250" t="s">
        <v>9</v>
      </c>
      <c r="E10" s="251" t="s">
        <v>165</v>
      </c>
      <c r="F10" s="252" t="s">
        <v>2</v>
      </c>
      <c r="G10" s="137" t="s">
        <v>29</v>
      </c>
      <c r="H10" s="137" t="s">
        <v>29</v>
      </c>
      <c r="I10" s="137" t="s">
        <v>29</v>
      </c>
      <c r="J10" s="137" t="s">
        <v>29</v>
      </c>
      <c r="K10" s="258" t="s">
        <v>74</v>
      </c>
      <c r="L10" s="254" t="s">
        <v>22</v>
      </c>
      <c r="M10" s="140">
        <f>I11</f>
        <v>100</v>
      </c>
    </row>
    <row r="11" spans="1:14" ht="75.75" customHeight="1" x14ac:dyDescent="0.25">
      <c r="A11" s="255"/>
      <c r="B11" s="255"/>
      <c r="C11" s="256"/>
      <c r="D11" s="254" t="s">
        <v>10</v>
      </c>
      <c r="E11" s="251" t="s">
        <v>166</v>
      </c>
      <c r="F11" s="257" t="s">
        <v>18</v>
      </c>
      <c r="G11" s="137">
        <v>66</v>
      </c>
      <c r="H11" s="137">
        <v>66</v>
      </c>
      <c r="I11" s="138">
        <f>H11/G11*100</f>
        <v>100</v>
      </c>
      <c r="J11" s="146">
        <f>I11</f>
        <v>100</v>
      </c>
      <c r="K11" s="247" t="s">
        <v>29</v>
      </c>
      <c r="L11" s="254" t="s">
        <v>22</v>
      </c>
      <c r="M11" s="144"/>
    </row>
    <row r="12" spans="1:14" ht="107.25" customHeight="1" x14ac:dyDescent="0.25">
      <c r="A12" s="248" t="s">
        <v>67</v>
      </c>
      <c r="B12" s="248" t="s">
        <v>167</v>
      </c>
      <c r="C12" s="249" t="s">
        <v>5</v>
      </c>
      <c r="D12" s="254" t="s">
        <v>9</v>
      </c>
      <c r="E12" s="251" t="s">
        <v>168</v>
      </c>
      <c r="F12" s="252" t="s">
        <v>2</v>
      </c>
      <c r="G12" s="137" t="s">
        <v>29</v>
      </c>
      <c r="H12" s="137" t="s">
        <v>29</v>
      </c>
      <c r="I12" s="138" t="s">
        <v>29</v>
      </c>
      <c r="J12" s="137" t="s">
        <v>29</v>
      </c>
      <c r="K12" s="258" t="s">
        <v>74</v>
      </c>
      <c r="L12" s="254" t="s">
        <v>22</v>
      </c>
      <c r="M12" s="140">
        <f>J13</f>
        <v>100</v>
      </c>
    </row>
    <row r="13" spans="1:14" ht="93.75" customHeight="1" x14ac:dyDescent="0.25">
      <c r="A13" s="255"/>
      <c r="B13" s="255"/>
      <c r="C13" s="256"/>
      <c r="D13" s="254" t="s">
        <v>10</v>
      </c>
      <c r="E13" s="251" t="s">
        <v>169</v>
      </c>
      <c r="F13" s="257" t="s">
        <v>18</v>
      </c>
      <c r="G13" s="137">
        <v>10</v>
      </c>
      <c r="H13" s="137">
        <v>10</v>
      </c>
      <c r="I13" s="138">
        <f>H13/G13*100</f>
        <v>100</v>
      </c>
      <c r="J13" s="146">
        <f>I13</f>
        <v>100</v>
      </c>
      <c r="K13" s="247" t="s">
        <v>29</v>
      </c>
      <c r="L13" s="254" t="s">
        <v>22</v>
      </c>
      <c r="M13" s="144"/>
    </row>
    <row r="14" spans="1:14" ht="97.5" customHeight="1" x14ac:dyDescent="0.25">
      <c r="A14" s="248" t="s">
        <v>67</v>
      </c>
      <c r="B14" s="248" t="s">
        <v>170</v>
      </c>
      <c r="C14" s="249" t="s">
        <v>5</v>
      </c>
      <c r="D14" s="250" t="s">
        <v>9</v>
      </c>
      <c r="E14" s="251" t="s">
        <v>80</v>
      </c>
      <c r="F14" s="252" t="s">
        <v>2</v>
      </c>
      <c r="G14" s="137">
        <v>90</v>
      </c>
      <c r="H14" s="137">
        <v>90</v>
      </c>
      <c r="I14" s="138">
        <f>H14/G14*100</f>
        <v>100</v>
      </c>
      <c r="J14" s="138">
        <f>I14</f>
        <v>100</v>
      </c>
      <c r="K14" s="253" t="s">
        <v>29</v>
      </c>
      <c r="L14" s="254" t="s">
        <v>22</v>
      </c>
      <c r="M14" s="140">
        <f>I15</f>
        <v>100</v>
      </c>
    </row>
    <row r="15" spans="1:14" ht="93.75" customHeight="1" x14ac:dyDescent="0.25">
      <c r="A15" s="255"/>
      <c r="B15" s="255"/>
      <c r="C15" s="256"/>
      <c r="D15" s="254" t="s">
        <v>10</v>
      </c>
      <c r="E15" s="251" t="s">
        <v>171</v>
      </c>
      <c r="F15" s="257" t="s">
        <v>18</v>
      </c>
      <c r="G15" s="137">
        <v>88</v>
      </c>
      <c r="H15" s="137">
        <v>88</v>
      </c>
      <c r="I15" s="138">
        <f>H15/G15*100</f>
        <v>100</v>
      </c>
      <c r="J15" s="146">
        <f>I15</f>
        <v>100</v>
      </c>
      <c r="K15" s="247" t="s">
        <v>29</v>
      </c>
      <c r="L15" s="254" t="s">
        <v>22</v>
      </c>
      <c r="M15" s="144"/>
      <c r="N15" s="141" t="s">
        <v>172</v>
      </c>
    </row>
    <row r="16" spans="1:14" ht="116.25" customHeight="1" x14ac:dyDescent="0.25">
      <c r="A16" s="248" t="s">
        <v>67</v>
      </c>
      <c r="B16" s="248" t="s">
        <v>173</v>
      </c>
      <c r="C16" s="249" t="s">
        <v>5</v>
      </c>
      <c r="D16" s="254" t="s">
        <v>9</v>
      </c>
      <c r="E16" s="251" t="s">
        <v>174</v>
      </c>
      <c r="F16" s="252" t="s">
        <v>2</v>
      </c>
      <c r="G16" s="137" t="s">
        <v>29</v>
      </c>
      <c r="H16" s="137" t="s">
        <v>29</v>
      </c>
      <c r="I16" s="137" t="s">
        <v>29</v>
      </c>
      <c r="J16" s="137" t="s">
        <v>29</v>
      </c>
      <c r="K16" s="258" t="s">
        <v>74</v>
      </c>
      <c r="L16" s="254" t="s">
        <v>22</v>
      </c>
      <c r="M16" s="140">
        <f>J17</f>
        <v>100</v>
      </c>
    </row>
    <row r="17" spans="1:31" ht="82.5" customHeight="1" x14ac:dyDescent="0.25">
      <c r="A17" s="255"/>
      <c r="B17" s="255"/>
      <c r="C17" s="256"/>
      <c r="D17" s="254" t="s">
        <v>10</v>
      </c>
      <c r="E17" s="251" t="s">
        <v>175</v>
      </c>
      <c r="F17" s="257" t="s">
        <v>18</v>
      </c>
      <c r="G17" s="137">
        <v>11</v>
      </c>
      <c r="H17" s="137">
        <v>11</v>
      </c>
      <c r="I17" s="138">
        <f>H17/G17*100</f>
        <v>100</v>
      </c>
      <c r="J17" s="146">
        <f>I17</f>
        <v>100</v>
      </c>
      <c r="K17" s="247" t="s">
        <v>29</v>
      </c>
      <c r="L17" s="259" t="s">
        <v>22</v>
      </c>
      <c r="M17" s="144"/>
      <c r="N17" s="141" t="s">
        <v>172</v>
      </c>
    </row>
    <row r="18" spans="1:31" ht="82.5" customHeight="1" x14ac:dyDescent="0.25">
      <c r="A18" s="248" t="s">
        <v>67</v>
      </c>
      <c r="B18" s="248" t="s">
        <v>176</v>
      </c>
      <c r="C18" s="249" t="s">
        <v>5</v>
      </c>
      <c r="D18" s="254" t="s">
        <v>9</v>
      </c>
      <c r="E18" s="260" t="s">
        <v>86</v>
      </c>
      <c r="F18" s="252" t="s">
        <v>2</v>
      </c>
      <c r="G18" s="137">
        <v>100</v>
      </c>
      <c r="H18" s="137">
        <v>100</v>
      </c>
      <c r="I18" s="137">
        <v>100</v>
      </c>
      <c r="J18" s="138">
        <f>I18</f>
        <v>100</v>
      </c>
      <c r="K18" s="258" t="s">
        <v>29</v>
      </c>
      <c r="L18" s="254" t="s">
        <v>22</v>
      </c>
      <c r="M18" s="140">
        <f>J19</f>
        <v>100</v>
      </c>
      <c r="N18" s="141" t="s">
        <v>172</v>
      </c>
      <c r="R18" s="150"/>
      <c r="S18" s="150"/>
      <c r="T18" s="150"/>
      <c r="U18" s="150"/>
      <c r="V18" s="150"/>
      <c r="W18" s="150"/>
      <c r="X18" s="150"/>
      <c r="Y18" s="150"/>
      <c r="Z18" s="150"/>
      <c r="AA18" s="151"/>
      <c r="AB18" s="150"/>
      <c r="AC18" s="150"/>
      <c r="AD18" s="150"/>
      <c r="AE18" s="151"/>
    </row>
    <row r="19" spans="1:31" ht="82.5" customHeight="1" x14ac:dyDescent="0.25">
      <c r="A19" s="255"/>
      <c r="B19" s="255"/>
      <c r="C19" s="256"/>
      <c r="D19" s="254" t="s">
        <v>10</v>
      </c>
      <c r="E19" s="260" t="s">
        <v>87</v>
      </c>
      <c r="F19" s="257" t="s">
        <v>18</v>
      </c>
      <c r="G19" s="137">
        <v>1</v>
      </c>
      <c r="H19" s="137">
        <v>1</v>
      </c>
      <c r="I19" s="138">
        <f>H19/G19*100</f>
        <v>100</v>
      </c>
      <c r="J19" s="146">
        <f>I19</f>
        <v>100</v>
      </c>
      <c r="K19" s="247" t="s">
        <v>29</v>
      </c>
      <c r="L19" s="254" t="s">
        <v>22</v>
      </c>
      <c r="M19" s="144"/>
    </row>
    <row r="20" spans="1:31" ht="93.75" customHeight="1" x14ac:dyDescent="0.25">
      <c r="A20" s="248" t="s">
        <v>67</v>
      </c>
      <c r="B20" s="248" t="s">
        <v>177</v>
      </c>
      <c r="C20" s="249" t="s">
        <v>5</v>
      </c>
      <c r="D20" s="254" t="s">
        <v>9</v>
      </c>
      <c r="E20" s="251" t="s">
        <v>89</v>
      </c>
      <c r="F20" s="252" t="s">
        <v>2</v>
      </c>
      <c r="G20" s="137">
        <v>90</v>
      </c>
      <c r="H20" s="137">
        <v>90</v>
      </c>
      <c r="I20" s="138">
        <f>H20/G20*100</f>
        <v>100</v>
      </c>
      <c r="J20" s="138">
        <f>I20</f>
        <v>100</v>
      </c>
      <c r="K20" s="247" t="s">
        <v>29</v>
      </c>
      <c r="L20" s="254" t="s">
        <v>22</v>
      </c>
      <c r="M20" s="140">
        <f>J21</f>
        <v>100</v>
      </c>
    </row>
    <row r="21" spans="1:31" ht="93.75" customHeight="1" x14ac:dyDescent="0.25">
      <c r="A21" s="255"/>
      <c r="B21" s="255"/>
      <c r="C21" s="256"/>
      <c r="D21" s="254" t="s">
        <v>10</v>
      </c>
      <c r="E21" s="251" t="s">
        <v>178</v>
      </c>
      <c r="F21" s="257" t="s">
        <v>18</v>
      </c>
      <c r="G21" s="137">
        <v>60</v>
      </c>
      <c r="H21" s="137">
        <v>60</v>
      </c>
      <c r="I21" s="138">
        <f>H21/G21*100</f>
        <v>100</v>
      </c>
      <c r="J21" s="146">
        <f>I21</f>
        <v>100</v>
      </c>
      <c r="K21" s="247" t="s">
        <v>29</v>
      </c>
      <c r="L21" s="254" t="s">
        <v>22</v>
      </c>
      <c r="M21" s="144"/>
    </row>
    <row r="22" spans="1:31" ht="111" customHeight="1" x14ac:dyDescent="0.25">
      <c r="A22" s="248" t="s">
        <v>67</v>
      </c>
      <c r="B22" s="248" t="s">
        <v>179</v>
      </c>
      <c r="C22" s="249" t="s">
        <v>5</v>
      </c>
      <c r="D22" s="254" t="s">
        <v>9</v>
      </c>
      <c r="E22" s="251" t="s">
        <v>180</v>
      </c>
      <c r="F22" s="252" t="s">
        <v>2</v>
      </c>
      <c r="G22" s="137" t="s">
        <v>29</v>
      </c>
      <c r="H22" s="137" t="s">
        <v>29</v>
      </c>
      <c r="I22" s="137" t="s">
        <v>29</v>
      </c>
      <c r="J22" s="137" t="s">
        <v>29</v>
      </c>
      <c r="K22" s="258" t="s">
        <v>96</v>
      </c>
      <c r="L22" s="254" t="s">
        <v>22</v>
      </c>
      <c r="M22" s="140">
        <f>J23</f>
        <v>100</v>
      </c>
    </row>
    <row r="23" spans="1:31" ht="75.75" customHeight="1" x14ac:dyDescent="0.25">
      <c r="A23" s="255"/>
      <c r="B23" s="255"/>
      <c r="C23" s="256"/>
      <c r="D23" s="254" t="s">
        <v>10</v>
      </c>
      <c r="E23" s="251" t="s">
        <v>181</v>
      </c>
      <c r="F23" s="257" t="s">
        <v>18</v>
      </c>
      <c r="G23" s="137">
        <v>10</v>
      </c>
      <c r="H23" s="137">
        <v>10</v>
      </c>
      <c r="I23" s="138">
        <f>H23/G23*100</f>
        <v>100</v>
      </c>
      <c r="J23" s="146">
        <f>I23</f>
        <v>100</v>
      </c>
      <c r="K23" s="252" t="s">
        <v>29</v>
      </c>
      <c r="L23" s="254" t="s">
        <v>22</v>
      </c>
      <c r="M23" s="144"/>
    </row>
    <row r="24" spans="1:31" ht="110.25" customHeight="1" x14ac:dyDescent="0.25">
      <c r="A24" s="248" t="s">
        <v>67</v>
      </c>
      <c r="B24" s="248" t="s">
        <v>182</v>
      </c>
      <c r="C24" s="249" t="s">
        <v>5</v>
      </c>
      <c r="D24" s="251" t="s">
        <v>9</v>
      </c>
      <c r="E24" s="251" t="s">
        <v>183</v>
      </c>
      <c r="F24" s="252" t="s">
        <v>2</v>
      </c>
      <c r="G24" s="137" t="s">
        <v>29</v>
      </c>
      <c r="H24" s="137" t="s">
        <v>29</v>
      </c>
      <c r="I24" s="137" t="s">
        <v>29</v>
      </c>
      <c r="J24" s="137" t="s">
        <v>29</v>
      </c>
      <c r="K24" s="258" t="s">
        <v>96</v>
      </c>
      <c r="L24" s="254" t="s">
        <v>22</v>
      </c>
      <c r="M24" s="140">
        <f>J25</f>
        <v>100</v>
      </c>
    </row>
    <row r="25" spans="1:31" ht="81.75" customHeight="1" x14ac:dyDescent="0.25">
      <c r="A25" s="255"/>
      <c r="B25" s="255"/>
      <c r="C25" s="256"/>
      <c r="D25" s="251" t="s">
        <v>10</v>
      </c>
      <c r="E25" s="251" t="s">
        <v>184</v>
      </c>
      <c r="F25" s="257" t="s">
        <v>18</v>
      </c>
      <c r="G25" s="137">
        <v>14</v>
      </c>
      <c r="H25" s="137">
        <v>14</v>
      </c>
      <c r="I25" s="138">
        <f>H25/G25*100</f>
        <v>100</v>
      </c>
      <c r="J25" s="146">
        <f>I25</f>
        <v>100</v>
      </c>
      <c r="K25" s="247" t="s">
        <v>29</v>
      </c>
      <c r="L25" s="254" t="s">
        <v>22</v>
      </c>
      <c r="M25" s="144"/>
    </row>
    <row r="26" spans="1:31" ht="77.25" customHeight="1" x14ac:dyDescent="0.25">
      <c r="A26" s="248" t="s">
        <v>67</v>
      </c>
      <c r="B26" s="248" t="s">
        <v>185</v>
      </c>
      <c r="C26" s="249" t="s">
        <v>5</v>
      </c>
      <c r="D26" s="251" t="s">
        <v>9</v>
      </c>
      <c r="E26" s="260" t="s">
        <v>86</v>
      </c>
      <c r="F26" s="252" t="s">
        <v>2</v>
      </c>
      <c r="G26" s="137">
        <v>100</v>
      </c>
      <c r="H26" s="137">
        <v>100</v>
      </c>
      <c r="I26" s="137">
        <v>100</v>
      </c>
      <c r="J26" s="138">
        <f>I26</f>
        <v>100</v>
      </c>
      <c r="K26" s="258" t="s">
        <v>29</v>
      </c>
      <c r="L26" s="251" t="s">
        <v>22</v>
      </c>
      <c r="M26" s="140">
        <f>J27</f>
        <v>100</v>
      </c>
    </row>
    <row r="27" spans="1:31" ht="49.5" customHeight="1" x14ac:dyDescent="0.25">
      <c r="A27" s="255"/>
      <c r="B27" s="255"/>
      <c r="C27" s="256"/>
      <c r="D27" s="251" t="s">
        <v>10</v>
      </c>
      <c r="E27" s="260" t="s">
        <v>87</v>
      </c>
      <c r="F27" s="257" t="s">
        <v>18</v>
      </c>
      <c r="G27" s="137">
        <v>3</v>
      </c>
      <c r="H27" s="137">
        <v>3</v>
      </c>
      <c r="I27" s="138">
        <f>H27/G27*100</f>
        <v>100</v>
      </c>
      <c r="J27" s="146">
        <f>I27</f>
        <v>100</v>
      </c>
      <c r="K27" s="247" t="s">
        <v>29</v>
      </c>
      <c r="L27" s="251" t="s">
        <v>22</v>
      </c>
      <c r="M27" s="144"/>
    </row>
    <row r="28" spans="1:31" ht="93.75" customHeight="1" x14ac:dyDescent="0.25">
      <c r="A28" s="248" t="s">
        <v>67</v>
      </c>
      <c r="B28" s="248" t="s">
        <v>186</v>
      </c>
      <c r="C28" s="249" t="s">
        <v>5</v>
      </c>
      <c r="D28" s="251" t="s">
        <v>9</v>
      </c>
      <c r="E28" s="251" t="s">
        <v>187</v>
      </c>
      <c r="F28" s="252" t="s">
        <v>2</v>
      </c>
      <c r="G28" s="137" t="s">
        <v>29</v>
      </c>
      <c r="H28" s="137" t="s">
        <v>29</v>
      </c>
      <c r="I28" s="137" t="s">
        <v>29</v>
      </c>
      <c r="J28" s="137" t="s">
        <v>29</v>
      </c>
      <c r="K28" s="258" t="s">
        <v>96</v>
      </c>
      <c r="L28" s="251" t="s">
        <v>22</v>
      </c>
      <c r="M28" s="140">
        <f>J29</f>
        <v>100</v>
      </c>
    </row>
    <row r="29" spans="1:31" ht="81.75" customHeight="1" x14ac:dyDescent="0.25">
      <c r="A29" s="255"/>
      <c r="B29" s="255"/>
      <c r="C29" s="256"/>
      <c r="D29" s="251" t="s">
        <v>10</v>
      </c>
      <c r="E29" s="251" t="s">
        <v>188</v>
      </c>
      <c r="F29" s="257" t="s">
        <v>18</v>
      </c>
      <c r="G29" s="137">
        <v>13</v>
      </c>
      <c r="H29" s="137">
        <v>13</v>
      </c>
      <c r="I29" s="138">
        <f>H29/G29*100</f>
        <v>100</v>
      </c>
      <c r="J29" s="146">
        <f>I29</f>
        <v>100</v>
      </c>
      <c r="K29" s="247" t="s">
        <v>29</v>
      </c>
      <c r="L29" s="251" t="s">
        <v>22</v>
      </c>
      <c r="M29" s="144"/>
    </row>
    <row r="30" spans="1:31" ht="93.75" customHeight="1" x14ac:dyDescent="0.25">
      <c r="A30" s="248" t="s">
        <v>67</v>
      </c>
      <c r="B30" s="248" t="s">
        <v>189</v>
      </c>
      <c r="C30" s="249" t="s">
        <v>5</v>
      </c>
      <c r="D30" s="261" t="s">
        <v>9</v>
      </c>
      <c r="E30" s="251" t="s">
        <v>103</v>
      </c>
      <c r="F30" s="252" t="s">
        <v>2</v>
      </c>
      <c r="G30" s="137">
        <v>90</v>
      </c>
      <c r="H30" s="137">
        <v>90</v>
      </c>
      <c r="I30" s="138">
        <f>H30/G30*100</f>
        <v>100</v>
      </c>
      <c r="J30" s="138">
        <f>I30</f>
        <v>100</v>
      </c>
      <c r="K30" s="253" t="s">
        <v>29</v>
      </c>
      <c r="L30" s="251" t="s">
        <v>22</v>
      </c>
      <c r="M30" s="140">
        <f>I31</f>
        <v>100</v>
      </c>
    </row>
    <row r="31" spans="1:31" ht="81.75" customHeight="1" x14ac:dyDescent="0.25">
      <c r="A31" s="255"/>
      <c r="B31" s="255"/>
      <c r="C31" s="256"/>
      <c r="D31" s="251" t="s">
        <v>10</v>
      </c>
      <c r="E31" s="251" t="s">
        <v>104</v>
      </c>
      <c r="F31" s="257" t="s">
        <v>18</v>
      </c>
      <c r="G31" s="137">
        <v>24</v>
      </c>
      <c r="H31" s="137">
        <v>24</v>
      </c>
      <c r="I31" s="138">
        <f>H31/G31*100</f>
        <v>100</v>
      </c>
      <c r="J31" s="146">
        <f>I31</f>
        <v>100</v>
      </c>
      <c r="K31" s="247" t="s">
        <v>29</v>
      </c>
      <c r="L31" s="251" t="s">
        <v>22</v>
      </c>
      <c r="M31" s="144"/>
    </row>
    <row r="32" spans="1:31" ht="93.75" customHeight="1" x14ac:dyDescent="0.25">
      <c r="A32" s="248" t="s">
        <v>67</v>
      </c>
      <c r="B32" s="248" t="s">
        <v>190</v>
      </c>
      <c r="C32" s="249" t="s">
        <v>5</v>
      </c>
      <c r="D32" s="251" t="s">
        <v>9</v>
      </c>
      <c r="E32" s="251" t="s">
        <v>191</v>
      </c>
      <c r="F32" s="252" t="s">
        <v>2</v>
      </c>
      <c r="G32" s="137" t="s">
        <v>29</v>
      </c>
      <c r="H32" s="137" t="s">
        <v>29</v>
      </c>
      <c r="I32" s="137" t="s">
        <v>29</v>
      </c>
      <c r="J32" s="137" t="s">
        <v>29</v>
      </c>
      <c r="K32" s="258" t="s">
        <v>96</v>
      </c>
      <c r="L32" s="251" t="s">
        <v>22</v>
      </c>
      <c r="M32" s="140">
        <f>J33</f>
        <v>100</v>
      </c>
    </row>
    <row r="33" spans="1:13" ht="73.5" customHeight="1" x14ac:dyDescent="0.25">
      <c r="A33" s="255"/>
      <c r="B33" s="255"/>
      <c r="C33" s="256"/>
      <c r="D33" s="251" t="s">
        <v>10</v>
      </c>
      <c r="E33" s="251" t="s">
        <v>192</v>
      </c>
      <c r="F33" s="257" t="s">
        <v>18</v>
      </c>
      <c r="G33" s="137">
        <v>10</v>
      </c>
      <c r="H33" s="137">
        <v>10</v>
      </c>
      <c r="I33" s="138">
        <f>H33/G33*100</f>
        <v>100</v>
      </c>
      <c r="J33" s="146">
        <f>I33</f>
        <v>100</v>
      </c>
      <c r="K33" s="247" t="s">
        <v>29</v>
      </c>
      <c r="L33" s="251" t="s">
        <v>22</v>
      </c>
      <c r="M33" s="144"/>
    </row>
    <row r="34" spans="1:13" ht="129" customHeight="1" x14ac:dyDescent="0.25">
      <c r="A34" s="248" t="s">
        <v>67</v>
      </c>
      <c r="B34" s="248" t="s">
        <v>193</v>
      </c>
      <c r="C34" s="249" t="s">
        <v>5</v>
      </c>
      <c r="D34" s="261" t="s">
        <v>9</v>
      </c>
      <c r="E34" s="251" t="s">
        <v>194</v>
      </c>
      <c r="F34" s="252" t="s">
        <v>2</v>
      </c>
      <c r="G34" s="137" t="s">
        <v>29</v>
      </c>
      <c r="H34" s="137" t="s">
        <v>29</v>
      </c>
      <c r="I34" s="137" t="s">
        <v>29</v>
      </c>
      <c r="J34" s="137" t="s">
        <v>29</v>
      </c>
      <c r="K34" s="258" t="s">
        <v>74</v>
      </c>
      <c r="L34" s="251" t="s">
        <v>22</v>
      </c>
      <c r="M34" s="140">
        <f>I35</f>
        <v>100</v>
      </c>
    </row>
    <row r="35" spans="1:13" ht="83.25" customHeight="1" x14ac:dyDescent="0.25">
      <c r="A35" s="255"/>
      <c r="B35" s="255"/>
      <c r="C35" s="256"/>
      <c r="D35" s="251" t="s">
        <v>10</v>
      </c>
      <c r="E35" s="251" t="s">
        <v>195</v>
      </c>
      <c r="F35" s="257" t="s">
        <v>18</v>
      </c>
      <c r="G35" s="137">
        <v>11</v>
      </c>
      <c r="H35" s="137">
        <v>11</v>
      </c>
      <c r="I35" s="138">
        <f>H35/G35*100</f>
        <v>100</v>
      </c>
      <c r="J35" s="146">
        <f>I35</f>
        <v>100</v>
      </c>
      <c r="K35" s="247" t="s">
        <v>29</v>
      </c>
      <c r="L35" s="251" t="s">
        <v>22</v>
      </c>
      <c r="M35" s="144"/>
    </row>
    <row r="36" spans="1:13" ht="98.25" customHeight="1" x14ac:dyDescent="0.25">
      <c r="A36" s="248" t="s">
        <v>67</v>
      </c>
      <c r="B36" s="248" t="s">
        <v>196</v>
      </c>
      <c r="C36" s="249" t="s">
        <v>5</v>
      </c>
      <c r="D36" s="261" t="s">
        <v>9</v>
      </c>
      <c r="E36" s="251" t="s">
        <v>103</v>
      </c>
      <c r="F36" s="252" t="s">
        <v>2</v>
      </c>
      <c r="G36" s="137">
        <v>90</v>
      </c>
      <c r="H36" s="137">
        <v>90</v>
      </c>
      <c r="I36" s="138">
        <f>H36/G36*100</f>
        <v>100</v>
      </c>
      <c r="J36" s="138">
        <f>I36</f>
        <v>100</v>
      </c>
      <c r="K36" s="253" t="s">
        <v>29</v>
      </c>
      <c r="L36" s="251" t="s">
        <v>22</v>
      </c>
      <c r="M36" s="140">
        <f>I37</f>
        <v>100</v>
      </c>
    </row>
    <row r="37" spans="1:13" ht="81" customHeight="1" x14ac:dyDescent="0.25">
      <c r="A37" s="255"/>
      <c r="B37" s="255"/>
      <c r="C37" s="256"/>
      <c r="D37" s="251" t="s">
        <v>10</v>
      </c>
      <c r="E37" s="251" t="s">
        <v>104</v>
      </c>
      <c r="F37" s="257" t="s">
        <v>18</v>
      </c>
      <c r="G37" s="137">
        <v>27</v>
      </c>
      <c r="H37" s="137">
        <v>27</v>
      </c>
      <c r="I37" s="138">
        <f>H37/G37*100</f>
        <v>100</v>
      </c>
      <c r="J37" s="146">
        <f>I37</f>
        <v>100</v>
      </c>
      <c r="K37" s="247" t="s">
        <v>29</v>
      </c>
      <c r="L37" s="251" t="s">
        <v>22</v>
      </c>
      <c r="M37" s="144"/>
    </row>
    <row r="38" spans="1:13" ht="48.75" customHeight="1" x14ac:dyDescent="0.25">
      <c r="A38" s="248" t="s">
        <v>67</v>
      </c>
      <c r="B38" s="248" t="s">
        <v>197</v>
      </c>
      <c r="C38" s="249" t="s">
        <v>13</v>
      </c>
      <c r="D38" s="251" t="s">
        <v>9</v>
      </c>
      <c r="E38" s="251" t="s">
        <v>115</v>
      </c>
      <c r="F38" s="257" t="s">
        <v>39</v>
      </c>
      <c r="G38" s="137">
        <v>10</v>
      </c>
      <c r="H38" s="137">
        <v>10</v>
      </c>
      <c r="I38" s="138">
        <f t="shared" ref="I38:I39" si="0">H38/G38*100</f>
        <v>100</v>
      </c>
      <c r="J38" s="153">
        <v>100</v>
      </c>
      <c r="K38" s="252" t="s">
        <v>29</v>
      </c>
      <c r="L38" s="251" t="s">
        <v>22</v>
      </c>
      <c r="M38" s="155">
        <f>(J38+J40)/2</f>
        <v>100</v>
      </c>
    </row>
    <row r="39" spans="1:13" ht="46.5" customHeight="1" x14ac:dyDescent="0.25">
      <c r="A39" s="262"/>
      <c r="B39" s="262"/>
      <c r="C39" s="263"/>
      <c r="D39" s="251" t="s">
        <v>9</v>
      </c>
      <c r="E39" s="251" t="s">
        <v>116</v>
      </c>
      <c r="F39" s="257" t="s">
        <v>39</v>
      </c>
      <c r="G39" s="137">
        <v>90</v>
      </c>
      <c r="H39" s="137">
        <v>90</v>
      </c>
      <c r="I39" s="138">
        <f t="shared" si="0"/>
        <v>100</v>
      </c>
      <c r="J39" s="157"/>
      <c r="K39" s="252" t="s">
        <v>29</v>
      </c>
      <c r="L39" s="251" t="s">
        <v>22</v>
      </c>
      <c r="M39" s="158"/>
    </row>
    <row r="40" spans="1:13" ht="51.75" customHeight="1" x14ac:dyDescent="0.25">
      <c r="A40" s="255"/>
      <c r="B40" s="255"/>
      <c r="C40" s="256"/>
      <c r="D40" s="251" t="s">
        <v>10</v>
      </c>
      <c r="E40" s="260" t="s">
        <v>55</v>
      </c>
      <c r="F40" s="257" t="s">
        <v>18</v>
      </c>
      <c r="G40" s="159">
        <v>121</v>
      </c>
      <c r="H40" s="137">
        <v>121</v>
      </c>
      <c r="I40" s="138">
        <f>H40/G40*100</f>
        <v>100</v>
      </c>
      <c r="J40" s="146">
        <f>I40</f>
        <v>100</v>
      </c>
      <c r="K40" s="247" t="s">
        <v>29</v>
      </c>
      <c r="L40" s="251" t="s">
        <v>22</v>
      </c>
      <c r="M40" s="158"/>
    </row>
    <row r="41" spans="1:13" ht="63" customHeight="1" x14ac:dyDescent="0.25">
      <c r="A41" s="262" t="s">
        <v>67</v>
      </c>
      <c r="B41" s="264" t="s">
        <v>40</v>
      </c>
      <c r="C41" s="249" t="s">
        <v>13</v>
      </c>
      <c r="D41" s="251" t="s">
        <v>9</v>
      </c>
      <c r="E41" s="254" t="s">
        <v>118</v>
      </c>
      <c r="F41" s="251" t="s">
        <v>39</v>
      </c>
      <c r="G41" s="137">
        <v>78</v>
      </c>
      <c r="H41" s="137">
        <v>76</v>
      </c>
      <c r="I41" s="138">
        <f t="shared" ref="I41:I45" si="1">H41/G41*100</f>
        <v>97.435897435897431</v>
      </c>
      <c r="J41" s="138">
        <f>I41</f>
        <v>97.435897435897431</v>
      </c>
      <c r="K41" s="248" t="s">
        <v>119</v>
      </c>
      <c r="L41" s="251" t="s">
        <v>22</v>
      </c>
      <c r="M41" s="140">
        <f>(J41+J42)/2</f>
        <v>98.509615384615387</v>
      </c>
    </row>
    <row r="42" spans="1:13" ht="51.75" customHeight="1" x14ac:dyDescent="0.25">
      <c r="A42" s="255"/>
      <c r="B42" s="265"/>
      <c r="C42" s="256"/>
      <c r="D42" s="251" t="s">
        <v>10</v>
      </c>
      <c r="E42" s="254" t="s">
        <v>55</v>
      </c>
      <c r="F42" s="251" t="s">
        <v>38</v>
      </c>
      <c r="G42" s="137">
        <v>480</v>
      </c>
      <c r="H42" s="137">
        <v>478</v>
      </c>
      <c r="I42" s="138">
        <f t="shared" si="1"/>
        <v>99.583333333333329</v>
      </c>
      <c r="J42" s="146">
        <f>I42</f>
        <v>99.583333333333329</v>
      </c>
      <c r="K42" s="255"/>
      <c r="L42" s="251" t="s">
        <v>22</v>
      </c>
      <c r="M42" s="162"/>
    </row>
    <row r="43" spans="1:13" ht="64.5" customHeight="1" x14ac:dyDescent="0.25">
      <c r="A43" s="248" t="s">
        <v>67</v>
      </c>
      <c r="B43" s="248" t="s">
        <v>198</v>
      </c>
      <c r="C43" s="249" t="s">
        <v>13</v>
      </c>
      <c r="D43" s="251" t="s">
        <v>9</v>
      </c>
      <c r="E43" s="254" t="s">
        <v>48</v>
      </c>
      <c r="F43" s="251" t="s">
        <v>122</v>
      </c>
      <c r="G43" s="137">
        <v>380</v>
      </c>
      <c r="H43" s="137">
        <v>374</v>
      </c>
      <c r="I43" s="138">
        <f t="shared" si="1"/>
        <v>98.421052631578945</v>
      </c>
      <c r="J43" s="153">
        <f>(I43+I44)/2</f>
        <v>99.21052631578948</v>
      </c>
      <c r="K43" s="247" t="s">
        <v>123</v>
      </c>
      <c r="L43" s="251" t="s">
        <v>22</v>
      </c>
      <c r="M43" s="140">
        <f>(J43+J45)/2</f>
        <v>99.60526315789474</v>
      </c>
    </row>
    <row r="44" spans="1:13" ht="59.25" customHeight="1" x14ac:dyDescent="0.25">
      <c r="A44" s="262"/>
      <c r="B44" s="262"/>
      <c r="C44" s="263"/>
      <c r="D44" s="251" t="s">
        <v>9</v>
      </c>
      <c r="E44" s="266" t="s">
        <v>44</v>
      </c>
      <c r="F44" s="251" t="s">
        <v>39</v>
      </c>
      <c r="G44" s="137">
        <v>100</v>
      </c>
      <c r="H44" s="137">
        <v>100</v>
      </c>
      <c r="I44" s="138">
        <f t="shared" si="1"/>
        <v>100</v>
      </c>
      <c r="J44" s="157"/>
      <c r="K44" s="252" t="s">
        <v>29</v>
      </c>
      <c r="L44" s="251" t="s">
        <v>22</v>
      </c>
      <c r="M44" s="156"/>
    </row>
    <row r="45" spans="1:13" ht="51" customHeight="1" x14ac:dyDescent="0.25">
      <c r="A45" s="255"/>
      <c r="B45" s="255"/>
      <c r="C45" s="256"/>
      <c r="D45" s="251" t="s">
        <v>10</v>
      </c>
      <c r="E45" s="254" t="s">
        <v>124</v>
      </c>
      <c r="F45" s="251" t="s">
        <v>38</v>
      </c>
      <c r="G45" s="137">
        <v>13</v>
      </c>
      <c r="H45" s="137">
        <v>13</v>
      </c>
      <c r="I45" s="138">
        <f t="shared" si="1"/>
        <v>100</v>
      </c>
      <c r="J45" s="146">
        <f>I45</f>
        <v>100</v>
      </c>
      <c r="K45" s="252" t="s">
        <v>29</v>
      </c>
      <c r="L45" s="251" t="s">
        <v>22</v>
      </c>
      <c r="M45" s="144"/>
    </row>
    <row r="46" spans="1:13" ht="26.25" customHeight="1" x14ac:dyDescent="0.25">
      <c r="A46" s="267"/>
      <c r="B46" s="267" t="s">
        <v>30</v>
      </c>
      <c r="C46" s="268"/>
      <c r="D46" s="269"/>
      <c r="E46" s="267"/>
      <c r="F46" s="268"/>
      <c r="G46" s="270"/>
      <c r="H46" s="270"/>
      <c r="I46" s="271"/>
      <c r="J46" s="271"/>
      <c r="K46" s="268"/>
      <c r="L46" s="269"/>
      <c r="M46" s="272"/>
    </row>
    <row r="49" spans="1:8" ht="30" customHeight="1" x14ac:dyDescent="0.25">
      <c r="A49" s="273" t="s">
        <v>199</v>
      </c>
      <c r="B49" s="273"/>
      <c r="C49" s="273"/>
      <c r="D49" s="273"/>
      <c r="E49" s="274"/>
      <c r="F49" s="275" t="s">
        <v>200</v>
      </c>
      <c r="G49" s="275"/>
      <c r="H49" s="275"/>
    </row>
    <row r="50" spans="1:8" ht="15.75" x14ac:dyDescent="0.25">
      <c r="A50" s="274"/>
      <c r="B50" s="274"/>
      <c r="C50" s="274"/>
      <c r="D50" s="274"/>
      <c r="E50" s="274"/>
      <c r="F50" s="274"/>
      <c r="G50" s="274"/>
      <c r="H50" s="274"/>
    </row>
    <row r="52" spans="1:8" ht="36" customHeight="1" x14ac:dyDescent="0.25">
      <c r="A52" s="273"/>
      <c r="B52" s="273"/>
      <c r="C52" s="273"/>
      <c r="D52" s="273"/>
      <c r="E52" s="274"/>
      <c r="F52" s="275"/>
      <c r="G52" s="275"/>
      <c r="H52" s="275"/>
    </row>
  </sheetData>
  <mergeCells count="80">
    <mergeCell ref="A49:D49"/>
    <mergeCell ref="F49:H49"/>
    <mergeCell ref="A52:D52"/>
    <mergeCell ref="F52:H52"/>
    <mergeCell ref="A41:A42"/>
    <mergeCell ref="B41:B42"/>
    <mergeCell ref="C41:C42"/>
    <mergeCell ref="K41:K42"/>
    <mergeCell ref="M41:M42"/>
    <mergeCell ref="A43:A45"/>
    <mergeCell ref="B43:B45"/>
    <mergeCell ref="C43:C45"/>
    <mergeCell ref="J43:J44"/>
    <mergeCell ref="M43:M45"/>
    <mergeCell ref="A36:A37"/>
    <mergeCell ref="B36:B37"/>
    <mergeCell ref="C36:C37"/>
    <mergeCell ref="M36:M37"/>
    <mergeCell ref="A38:A40"/>
    <mergeCell ref="B38:B40"/>
    <mergeCell ref="C38:C40"/>
    <mergeCell ref="J38:J39"/>
    <mergeCell ref="M38:M40"/>
    <mergeCell ref="A32:A33"/>
    <mergeCell ref="B32:B33"/>
    <mergeCell ref="C32:C33"/>
    <mergeCell ref="M32:M33"/>
    <mergeCell ref="A34:A35"/>
    <mergeCell ref="B34:B35"/>
    <mergeCell ref="C34:C35"/>
    <mergeCell ref="M34:M35"/>
    <mergeCell ref="A28:A29"/>
    <mergeCell ref="B28:B29"/>
    <mergeCell ref="C28:C29"/>
    <mergeCell ref="M28:M29"/>
    <mergeCell ref="A30:A31"/>
    <mergeCell ref="B30:B31"/>
    <mergeCell ref="C30:C31"/>
    <mergeCell ref="M30:M31"/>
    <mergeCell ref="A24:A25"/>
    <mergeCell ref="B24:B25"/>
    <mergeCell ref="C24:C25"/>
    <mergeCell ref="M24:M25"/>
    <mergeCell ref="A26:A27"/>
    <mergeCell ref="B26:B27"/>
    <mergeCell ref="C26:C27"/>
    <mergeCell ref="M26:M27"/>
    <mergeCell ref="A20:A21"/>
    <mergeCell ref="B20:B21"/>
    <mergeCell ref="C20:C21"/>
    <mergeCell ref="M20:M21"/>
    <mergeCell ref="A22:A23"/>
    <mergeCell ref="B22:B23"/>
    <mergeCell ref="C22:C23"/>
    <mergeCell ref="M22:M23"/>
    <mergeCell ref="A16:A17"/>
    <mergeCell ref="B16:B17"/>
    <mergeCell ref="C16:C17"/>
    <mergeCell ref="M16:M17"/>
    <mergeCell ref="A18:A19"/>
    <mergeCell ref="B18:B19"/>
    <mergeCell ref="C18:C19"/>
    <mergeCell ref="M18:M19"/>
    <mergeCell ref="A12:A13"/>
    <mergeCell ref="B12:B13"/>
    <mergeCell ref="C12:C13"/>
    <mergeCell ref="M12:M13"/>
    <mergeCell ref="A14:A15"/>
    <mergeCell ref="B14:B15"/>
    <mergeCell ref="C14:C15"/>
    <mergeCell ref="M14:M15"/>
    <mergeCell ref="A2:M4"/>
    <mergeCell ref="A8:A9"/>
    <mergeCell ref="B8:B9"/>
    <mergeCell ref="C8:C9"/>
    <mergeCell ref="M8:M9"/>
    <mergeCell ref="A10:A11"/>
    <mergeCell ref="B10:B11"/>
    <mergeCell ref="C10:C11"/>
    <mergeCell ref="M10:M11"/>
  </mergeCells>
  <pageMargins left="0.70866141732283472" right="0.70866141732283472" top="0.98425196850393704" bottom="0" header="0.31496062992125984" footer="0.31496062992125984"/>
  <pageSetup paperSize="9" scale="61" fitToHeight="0" orientation="landscape" horizontalDpi="300" verticalDpi="300" r:id="rId1"/>
  <rowBreaks count="4" manualBreakCount="4">
    <brk id="13" max="12" man="1"/>
    <brk id="21" max="12" man="1"/>
    <brk id="29" max="12" man="1"/>
    <brk id="3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</vt:lpstr>
      <vt:lpstr>МФОАУ Дельфин</vt:lpstr>
      <vt:lpstr>Лист4</vt:lpstr>
      <vt:lpstr>МАУ Дивный</vt:lpstr>
      <vt:lpstr>МБУ СШ</vt:lpstr>
      <vt:lpstr>'МАУ Дивный'!Область_печати</vt:lpstr>
      <vt:lpstr>'МБУ СШ'!Область_печати</vt:lpstr>
      <vt:lpstr>'МФОАУ Дельфин'!Область_печати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2023-03-02T10:23:39Z</dcterms:modified>
</cp:coreProperties>
</file>